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П1.25" sheetId="1" r:id="rId1"/>
    <sheet name="П1.24" sheetId="2" r:id="rId2"/>
    <sheet name="Табл. расходов" sheetId="3" r:id="rId3"/>
  </sheets>
  <externalReferences>
    <externalReference r:id="rId6"/>
    <externalReference r:id="rId7"/>
  </externalReferences>
  <definedNames>
    <definedName name="Nотп_вн" localSheetId="0">#REF!</definedName>
    <definedName name="Nотп_вн">#REF!</definedName>
    <definedName name="Nотп_нн" localSheetId="0">#REF!</definedName>
    <definedName name="Nотп_нн">#REF!</definedName>
    <definedName name="Nотп_нн_ВН" localSheetId="0">#REF!</definedName>
    <definedName name="Nотп_нн_ВН">#REF!</definedName>
    <definedName name="Nотп_нн_смежн" localSheetId="1">#REF!</definedName>
    <definedName name="Nотп_нн_смежн" localSheetId="0">#REF!</definedName>
    <definedName name="Nотп_нн_смежн">#REF!</definedName>
    <definedName name="Nотп_нн_СН1" localSheetId="0">#REF!</definedName>
    <definedName name="Nотп_нн_СН1">#REF!</definedName>
    <definedName name="Nотп_нн_СН2" localSheetId="0">#REF!</definedName>
    <definedName name="Nотп_нн_СН2">#REF!</definedName>
    <definedName name="Nотп_сн1" localSheetId="0">#REF!</definedName>
    <definedName name="Nотп_сн1">#REF!</definedName>
    <definedName name="Nотп_сн1_ВН" localSheetId="0">#REF!</definedName>
    <definedName name="Nотп_сн1_ВН">#REF!</definedName>
    <definedName name="Nотп_сн1_смежн" localSheetId="1">#REF!</definedName>
    <definedName name="Nотп_сн1_смежн" localSheetId="0">#REF!</definedName>
    <definedName name="Nотп_сн1_смежн">#REF!</definedName>
    <definedName name="Nотп_сн2" localSheetId="0">#REF!</definedName>
    <definedName name="Nотп_сн2">#REF!</definedName>
    <definedName name="Nотп_сн2_ВН" localSheetId="0">#REF!</definedName>
    <definedName name="Nотп_сн2_ВН">#REF!</definedName>
    <definedName name="Nотп_сн2_смежн" localSheetId="1">#REF!</definedName>
    <definedName name="Nотп_сн2_смежн" localSheetId="0">#REF!</definedName>
    <definedName name="Nотп_сн2_смежн">#REF!</definedName>
    <definedName name="Nотп_сн2_СН1" localSheetId="1">#REF!</definedName>
    <definedName name="Nотп_сн2_СН1" localSheetId="0">#REF!</definedName>
    <definedName name="Nотп_сн2_СН1">#REF!</definedName>
    <definedName name="Nпо_вн" localSheetId="0">#REF!</definedName>
    <definedName name="Nпо_вн">#REF!</definedName>
    <definedName name="Nпо_всего" localSheetId="0">#REF!</definedName>
    <definedName name="Nпо_всего">#REF!</definedName>
    <definedName name="Nпо_нн" localSheetId="0">#REF!</definedName>
    <definedName name="Nпо_нн">#REF!</definedName>
    <definedName name="Nпо_сн1" localSheetId="0">#REF!</definedName>
    <definedName name="Nпо_сн1">#REF!</definedName>
    <definedName name="Nпо_сн2" localSheetId="0">#REF!</definedName>
    <definedName name="Nпо_сн2">#REF!</definedName>
    <definedName name="Nпост_вн" localSheetId="1">#REF!</definedName>
    <definedName name="Nпост_вн" localSheetId="0">#REF!</definedName>
    <definedName name="Nпост_вн">#REF!</definedName>
    <definedName name="Nпост_всего" localSheetId="0">#REF!</definedName>
    <definedName name="Nпост_всего">#REF!</definedName>
    <definedName name="Nпост_нн" localSheetId="1">#REF!</definedName>
    <definedName name="Nпост_нн" localSheetId="0">#REF!</definedName>
    <definedName name="Nпост_нн">#REF!</definedName>
    <definedName name="Nпост_сн1" localSheetId="1">#REF!</definedName>
    <definedName name="Nпост_сн1" localSheetId="0">#REF!</definedName>
    <definedName name="Nпост_сн1">#REF!</definedName>
    <definedName name="Nпост_сн2" localSheetId="1">#REF!</definedName>
    <definedName name="Nпост_сн2" localSheetId="0">#REF!</definedName>
    <definedName name="Nпост_сн2">#REF!</definedName>
    <definedName name="SUM_У" localSheetId="0">#REF!</definedName>
    <definedName name="SUM_У">#REF!</definedName>
    <definedName name="альфа_вн" localSheetId="0">#REF!</definedName>
    <definedName name="альфа_вн">#REF!</definedName>
    <definedName name="альфа_нн" localSheetId="0">#REF!</definedName>
    <definedName name="альфа_нн">#REF!</definedName>
    <definedName name="альфа_сн1" localSheetId="0">#REF!</definedName>
    <definedName name="альфа_сн1">#REF!</definedName>
    <definedName name="альфа_сн2" localSheetId="0">#REF!</definedName>
    <definedName name="альфа_сн2">#REF!</definedName>
    <definedName name="длт_З_пот" localSheetId="1">#REF!</definedName>
    <definedName name="длт_З_пот" localSheetId="0">#REF!</definedName>
    <definedName name="длт_З_пот">#REF!</definedName>
    <definedName name="длт_Знн_сн2" localSheetId="1">#REF!</definedName>
    <definedName name="длт_Знн_сн2" localSheetId="0">#REF!</definedName>
    <definedName name="длт_Знн_сн2">#REF!</definedName>
    <definedName name="длт_Зсн1_вн" localSheetId="1">#REF!</definedName>
    <definedName name="длт_Зсн1_вн" localSheetId="0">#REF!</definedName>
    <definedName name="длт_Зсн1_вн">#REF!</definedName>
    <definedName name="длт_НВВнн_сн2" localSheetId="1">#REF!</definedName>
    <definedName name="длт_НВВнн_сн2" localSheetId="0">#REF!</definedName>
    <definedName name="длт_НВВнн_сн2">#REF!</definedName>
    <definedName name="длт_НВВсн_вн" localSheetId="1">#REF!</definedName>
    <definedName name="длт_НВВсн_вн" localSheetId="0">#REF!</definedName>
    <definedName name="длт_НВВсн_вн">#REF!</definedName>
    <definedName name="длт_НВВсн1_вн" localSheetId="1">#REF!</definedName>
    <definedName name="длт_НВВсн1_вн" localSheetId="0">#REF!</definedName>
    <definedName name="длт_НВВсн1_вн">#REF!</definedName>
    <definedName name="длт_НВВсн2_вн" localSheetId="1">#REF!</definedName>
    <definedName name="длт_НВВсн2_вн" localSheetId="0">#REF!</definedName>
    <definedName name="длт_НВВсн2_вн">#REF!</definedName>
    <definedName name="длт_НВВсн2_сн1" localSheetId="1">#REF!</definedName>
    <definedName name="длт_НВВсн2_сн1" localSheetId="0">#REF!</definedName>
    <definedName name="длт_НВВсн2_сн1">#REF!</definedName>
    <definedName name="Зпот_вн" localSheetId="1">#REF!</definedName>
    <definedName name="Зпот_вн" localSheetId="0">#REF!</definedName>
    <definedName name="Зпот_вн">#REF!</definedName>
    <definedName name="Зпот_нн" localSheetId="1">#REF!</definedName>
    <definedName name="Зпот_нн" localSheetId="0">#REF!</definedName>
    <definedName name="Зпот_нн">#REF!</definedName>
    <definedName name="Зпот_сн1" localSheetId="1">#REF!</definedName>
    <definedName name="Зпот_сн1" localSheetId="0">#REF!</definedName>
    <definedName name="Зпот_сн1">#REF!</definedName>
    <definedName name="Зпот_сн2" localSheetId="1">#REF!</definedName>
    <definedName name="Зпот_сн2" localSheetId="0">#REF!</definedName>
    <definedName name="Зпот_сн2">#REF!</definedName>
    <definedName name="НВВвн_млн" localSheetId="1">#REF!</definedName>
    <definedName name="НВВвн_млн" localSheetId="0">#REF!</definedName>
    <definedName name="НВВвн_млн">#REF!</definedName>
    <definedName name="НВВвн_тыс" localSheetId="1">#REF!</definedName>
    <definedName name="НВВвн_тыс" localSheetId="0">#REF!</definedName>
    <definedName name="НВВвн_тыс">#REF!</definedName>
    <definedName name="НВВнн_млн" localSheetId="0">#REF!</definedName>
    <definedName name="НВВнн_млн">#REF!</definedName>
    <definedName name="НВВнн_тыс" localSheetId="0">#REF!</definedName>
    <definedName name="НВВнн_тыс">#REF!</definedName>
    <definedName name="НВВсети_млн" localSheetId="0">#REF!</definedName>
    <definedName name="НВВсети_млн">#REF!</definedName>
    <definedName name="НВВсети_тыс" localSheetId="0">#REF!</definedName>
    <definedName name="НВВсети_тыс">#REF!</definedName>
    <definedName name="НВВсн1_млн" localSheetId="1">#REF!</definedName>
    <definedName name="НВВсн1_млн" localSheetId="0">#REF!</definedName>
    <definedName name="НВВсн1_млн">#REF!</definedName>
    <definedName name="НВВсн1_тыс" localSheetId="1">#REF!</definedName>
    <definedName name="НВВсн1_тыс" localSheetId="0">#REF!</definedName>
    <definedName name="НВВсн1_тыс">#REF!</definedName>
    <definedName name="НВВсн2_млн" localSheetId="1">#REF!</definedName>
    <definedName name="НВВсн2_млн" localSheetId="0">#REF!</definedName>
    <definedName name="НВВсн2_млн">#REF!</definedName>
    <definedName name="НВВсн2_тыс" localSheetId="1">#REF!</definedName>
    <definedName name="НВВсн2_тыс" localSheetId="0">#REF!</definedName>
    <definedName name="НВВсн2_тыс">#REF!</definedName>
    <definedName name="_xlnm.Print_Area" localSheetId="2">'Табл. расходов'!$A$5:$K$67</definedName>
    <definedName name="Тпот_вн" localSheetId="1">#REF!</definedName>
    <definedName name="Тпот_вн" localSheetId="0">#REF!</definedName>
    <definedName name="Тпот_вн">#REF!</definedName>
    <definedName name="Тпот_нн" localSheetId="1">#REF!</definedName>
    <definedName name="Тпот_нн" localSheetId="0">#REF!</definedName>
    <definedName name="Тпот_нн">#REF!</definedName>
    <definedName name="Тпот_сн1" localSheetId="1">#REF!</definedName>
    <definedName name="Тпот_сн1" localSheetId="0">#REF!</definedName>
    <definedName name="Тпот_сн1">#REF!</definedName>
    <definedName name="Тпот_сн2" localSheetId="1">#REF!</definedName>
    <definedName name="Тпот_сн2" localSheetId="0">#REF!</definedName>
    <definedName name="Тпот_сн2">#REF!</definedName>
    <definedName name="Тсод_вн" localSheetId="1">#REF!</definedName>
    <definedName name="Тсод_вн" localSheetId="0">#REF!</definedName>
    <definedName name="Тсод_вн">#REF!</definedName>
    <definedName name="Тсод_нн" localSheetId="1">#REF!</definedName>
    <definedName name="Тсод_нн" localSheetId="0">#REF!</definedName>
    <definedName name="Тсод_нн">#REF!</definedName>
    <definedName name="Тсод_сн1" localSheetId="1">#REF!</definedName>
    <definedName name="Тсод_сн1" localSheetId="0">#REF!</definedName>
    <definedName name="Тсод_сн1">#REF!</definedName>
    <definedName name="Тсод_сн2" localSheetId="1">#REF!</definedName>
    <definedName name="Тсод_сн2" localSheetId="0">#REF!</definedName>
    <definedName name="Тсод_сн2">#REF!</definedName>
    <definedName name="Тэс" localSheetId="1">#REF!</definedName>
    <definedName name="Тэс" localSheetId="0">#REF!</definedName>
    <definedName name="Тэс">#REF!</definedName>
    <definedName name="Увн" localSheetId="0">#REF!</definedName>
    <definedName name="Увн">#REF!</definedName>
    <definedName name="Унн" localSheetId="0">#REF!</definedName>
    <definedName name="Унн">#REF!</definedName>
    <definedName name="Усн1" localSheetId="0">#REF!</definedName>
    <definedName name="Усн1">#REF!</definedName>
    <definedName name="Усн2" localSheetId="0">#REF!</definedName>
    <definedName name="Усн2">#REF!</definedName>
    <definedName name="Эотп_вн" localSheetId="0">#REF!</definedName>
    <definedName name="Эотп_вн">#REF!</definedName>
    <definedName name="Эотп_нн" localSheetId="0">#REF!</definedName>
    <definedName name="Эотп_нн">#REF!</definedName>
    <definedName name="Эотп_нн_ВН" localSheetId="0">#REF!</definedName>
    <definedName name="Эотп_нн_ВН">#REF!</definedName>
    <definedName name="Эотп_нн_смежн" localSheetId="1">#REF!</definedName>
    <definedName name="Эотп_нн_смежн" localSheetId="0">#REF!</definedName>
    <definedName name="Эотп_нн_смежн">#REF!</definedName>
    <definedName name="Эотп_нн_СН1" localSheetId="0">#REF!</definedName>
    <definedName name="Эотп_нн_СН1">#REF!</definedName>
    <definedName name="Эотп_нн_СН2" localSheetId="0">#REF!</definedName>
    <definedName name="Эотп_нн_СН2">#REF!</definedName>
    <definedName name="Эотп_смежн_всего" localSheetId="0">#REF!</definedName>
    <definedName name="Эотп_смежн_всего">#REF!</definedName>
    <definedName name="Эотп_сн1" localSheetId="0">#REF!</definedName>
    <definedName name="Эотп_сн1">#REF!</definedName>
    <definedName name="Эотп_сн1_ВН" localSheetId="1">#REF!</definedName>
    <definedName name="Эотп_сн1_ВН" localSheetId="0">#REF!</definedName>
    <definedName name="Эотп_сн1_ВН">#REF!</definedName>
    <definedName name="Эотп_сн1_смежн" localSheetId="1">#REF!</definedName>
    <definedName name="Эотп_сн1_смежн" localSheetId="0">#REF!</definedName>
    <definedName name="Эотп_сн1_смежн">#REF!</definedName>
    <definedName name="Эотп_сн2" localSheetId="0">#REF!</definedName>
    <definedName name="Эотп_сн2">#REF!</definedName>
    <definedName name="Эотп_сн2_ВН" localSheetId="1">#REF!</definedName>
    <definedName name="Эотп_сн2_ВН" localSheetId="0">#REF!</definedName>
    <definedName name="Эотп_сн2_ВН">#REF!</definedName>
    <definedName name="Эотп_сн2_смежн" localSheetId="1">#REF!</definedName>
    <definedName name="Эотп_сн2_смежн" localSheetId="0">#REF!</definedName>
    <definedName name="Эотп_сн2_смежн">#REF!</definedName>
    <definedName name="Эотп_сн2_СН1" localSheetId="1">#REF!</definedName>
    <definedName name="Эотп_сн2_СН1" localSheetId="0">#REF!</definedName>
    <definedName name="Эотп_сн2_СН1">#REF!</definedName>
    <definedName name="Эпо_вн" localSheetId="1">#REF!</definedName>
    <definedName name="Эпо_вн" localSheetId="0">#REF!</definedName>
    <definedName name="Эпо_вн">#REF!</definedName>
    <definedName name="Эпо_нн" localSheetId="0">#REF!</definedName>
    <definedName name="Эпо_нн">#REF!</definedName>
    <definedName name="Эпо_сн1" localSheetId="0">#REF!</definedName>
    <definedName name="Эпо_сн1">#REF!</definedName>
    <definedName name="Эпо_сн2" localSheetId="0">#REF!</definedName>
    <definedName name="Эпо_сн2">#REF!</definedName>
    <definedName name="Эпост_вн" localSheetId="1">#REF!</definedName>
    <definedName name="Эпост_вн" localSheetId="0">#REF!</definedName>
    <definedName name="Эпост_вн">#REF!</definedName>
    <definedName name="Эпост_всего" localSheetId="0">#REF!</definedName>
    <definedName name="Эпост_всего">#REF!</definedName>
    <definedName name="Эпост_нн" localSheetId="1">#REF!</definedName>
    <definedName name="Эпост_нн" localSheetId="0">#REF!</definedName>
    <definedName name="Эпост_нн">#REF!</definedName>
    <definedName name="Эпост_сн1" localSheetId="1">#REF!</definedName>
    <definedName name="Эпост_сн1" localSheetId="0">#REF!</definedName>
    <definedName name="Эпост_сн1">#REF!</definedName>
    <definedName name="Эпост_сн2" localSheetId="1">#REF!</definedName>
    <definedName name="Эпост_сн2" localSheetId="0">#REF!</definedName>
    <definedName name="Эпост_сн2">#REF!</definedName>
  </definedNames>
  <calcPr fullCalcOnLoad="1" fullPrecision="0"/>
</workbook>
</file>

<file path=xl/sharedStrings.xml><?xml version="1.0" encoding="utf-8"?>
<sst xmlns="http://schemas.openxmlformats.org/spreadsheetml/2006/main" count="310" uniqueCount="145">
  <si>
    <t>Количество активов</t>
  </si>
  <si>
    <t>у.е.</t>
  </si>
  <si>
    <t>Индекс изменения количества активов</t>
  </si>
  <si>
    <t>Итого коэффициент индексации</t>
  </si>
  <si>
    <t>№ п.п.</t>
  </si>
  <si>
    <t>Показатели</t>
  </si>
  <si>
    <t>Единица измерения</t>
  </si>
  <si>
    <t>1.1.</t>
  </si>
  <si>
    <t>тыс.руб.</t>
  </si>
  <si>
    <t>1.3.</t>
  </si>
  <si>
    <t>Расходы на оплату труда</t>
  </si>
  <si>
    <t>1.4.</t>
  </si>
  <si>
    <t>1.4.1.</t>
  </si>
  <si>
    <t>Ремонт основных фондов</t>
  </si>
  <si>
    <t>1.4.2.</t>
  </si>
  <si>
    <t>1.4.3.</t>
  </si>
  <si>
    <t>ИТОГО подконтрольные расходы</t>
  </si>
  <si>
    <t>Расчет неподконтрольных расходов</t>
  </si>
  <si>
    <t>2.1.</t>
  </si>
  <si>
    <t>2.2.</t>
  </si>
  <si>
    <t>Электроэнергия на хоз. нужды</t>
  </si>
  <si>
    <t>2.3.</t>
  </si>
  <si>
    <t>Теплоэнергия</t>
  </si>
  <si>
    <t>2.4.</t>
  </si>
  <si>
    <t>Плата за аренду имущества и лизинг</t>
  </si>
  <si>
    <t>2.5.</t>
  </si>
  <si>
    <t>Налоги,всего, в том числе:</t>
  </si>
  <si>
    <t>Прочие налоги и сборы</t>
  </si>
  <si>
    <t>2.6.</t>
  </si>
  <si>
    <t>2.7.</t>
  </si>
  <si>
    <t>Прочие неподконтрольные расходы</t>
  </si>
  <si>
    <t>2.8.</t>
  </si>
  <si>
    <t>2.9.</t>
  </si>
  <si>
    <t>ИТОГО неподконтрольных расходов</t>
  </si>
  <si>
    <t>Амортизация</t>
  </si>
  <si>
    <t>НВВ всего</t>
  </si>
  <si>
    <t>Долгосрочные параметры (не меняются в течение долгосрочного периода регулирования)</t>
  </si>
  <si>
    <t>Индекс эффективности подконтрольных расходов</t>
  </si>
  <si>
    <t>Коэффициент эластичности подконтрольных расходов по количеству активов</t>
  </si>
  <si>
    <t>Максимальная возможная корректировка НВВ, с учетом достижения установленного уровня надежности и качества услуг</t>
  </si>
  <si>
    <t>1.</t>
  </si>
  <si>
    <t>2.</t>
  </si>
  <si>
    <t>3.</t>
  </si>
  <si>
    <t>4.</t>
  </si>
  <si>
    <t>Планируемые значения параметров расчета тарифов (определяются перед началом каждого года долгосрочного периода регулирования)</t>
  </si>
  <si>
    <t>Индекс потребительских цен</t>
  </si>
  <si>
    <t>Сырье и материалы</t>
  </si>
  <si>
    <t>…</t>
  </si>
  <si>
    <t>-</t>
  </si>
  <si>
    <t>Прочие подконтрольные расходы</t>
  </si>
  <si>
    <t>Расчет подконтрольных расходов</t>
  </si>
  <si>
    <t>1.2.</t>
  </si>
  <si>
    <t>1.3.1.</t>
  </si>
  <si>
    <t>1.3.2.</t>
  </si>
  <si>
    <t>1.3.3.</t>
  </si>
  <si>
    <t>1.5.</t>
  </si>
  <si>
    <t>1.5.1.</t>
  </si>
  <si>
    <t>1.5.2.</t>
  </si>
  <si>
    <t>1.5.3.</t>
  </si>
  <si>
    <t>1.6.</t>
  </si>
  <si>
    <t>1.6.1.</t>
  </si>
  <si>
    <t>1.6.2.</t>
  </si>
  <si>
    <t>1.6.3.</t>
  </si>
  <si>
    <t>Выпадающие доходы по технологическому присоединению</t>
  </si>
  <si>
    <t>1.6.4.</t>
  </si>
  <si>
    <t>1.6.5.</t>
  </si>
  <si>
    <t>Выпадающие доходы (избыток средств)</t>
  </si>
  <si>
    <t>2.6.1.</t>
  </si>
  <si>
    <t>2.6.2.</t>
  </si>
  <si>
    <t>2.6.3.</t>
  </si>
  <si>
    <t>Капитальыне вложения из прибыли (не более 12% от НВВ)</t>
  </si>
  <si>
    <t>Проценты за кредит</t>
  </si>
  <si>
    <t>Расходы социального характера из прибыли</t>
  </si>
  <si>
    <t>Цеховые расходы (не учтенные в других статьях прямым путем)</t>
  </si>
  <si>
    <t>Общехозяйственные расходы (не учтенные в других статьях прямым путем)</t>
  </si>
  <si>
    <t>Налог на прибыль (УСН 6%),</t>
  </si>
  <si>
    <t>Расчет платы за услуги</t>
  </si>
  <si>
    <t>по содержанию электрических сетей</t>
  </si>
  <si>
    <t>п. п.</t>
  </si>
  <si>
    <t>Единицы измерения</t>
  </si>
  <si>
    <t>тыс.  руб.</t>
  </si>
  <si>
    <t>ВН</t>
  </si>
  <si>
    <t>СН</t>
  </si>
  <si>
    <t>в  т.ч.  СН1</t>
  </si>
  <si>
    <t>СН11</t>
  </si>
  <si>
    <t>НН</t>
  </si>
  <si>
    <t>Прибыль, отнесенная на передачу электрической энергии                 (п.8 табл П1.21.3)</t>
  </si>
  <si>
    <t>Рентабельность                                         (п.2 / п.1х 100%)</t>
  </si>
  <si>
    <t>%</t>
  </si>
  <si>
    <t>4 .</t>
  </si>
  <si>
    <t>Необходимая валовая выручка, отнесенная на передачу электрической энергии (п.1+п.2)</t>
  </si>
  <si>
    <t>4.1.</t>
  </si>
  <si>
    <t>4.2.</t>
  </si>
  <si>
    <t>4.3.</t>
  </si>
  <si>
    <t>5.</t>
  </si>
  <si>
    <t xml:space="preserve">Плата за услуги на содержание электрических сетей </t>
  </si>
  <si>
    <t xml:space="preserve">руб./МВт.мес. </t>
  </si>
  <si>
    <t>5.1.</t>
  </si>
  <si>
    <t>5.2.</t>
  </si>
  <si>
    <t>5.3.</t>
  </si>
  <si>
    <t>Директор</t>
  </si>
  <si>
    <t>ООО "СК "Трест Железобетон"</t>
  </si>
  <si>
    <t>2013г</t>
  </si>
  <si>
    <t>2014г</t>
  </si>
  <si>
    <t>К. В. Петренко</t>
  </si>
  <si>
    <t>Таблица N П1.25</t>
  </si>
  <si>
    <t>Расчет ставки по оплате</t>
  </si>
  <si>
    <t>технологического расхода (потерь) электрической</t>
  </si>
  <si>
    <t>энергии на ее передачу по сетям</t>
  </si>
  <si>
    <t>№ п/п</t>
  </si>
  <si>
    <t>Средневзвешенный тариф на электрическую энергию</t>
  </si>
  <si>
    <t>руб. / МВт.ч</t>
  </si>
  <si>
    <t>Отпуск электрической энергии в сеть с учетом величины сальдо-перетока электроэнергии</t>
  </si>
  <si>
    <t>млн. кВт .ч</t>
  </si>
  <si>
    <t>Потери  электрической  энергии</t>
  </si>
  <si>
    <t>млнкВтч</t>
  </si>
  <si>
    <t>3.1.</t>
  </si>
  <si>
    <t>3.2.</t>
  </si>
  <si>
    <t>3.3.</t>
  </si>
  <si>
    <t>Полезный отпуск электрической энергии</t>
  </si>
  <si>
    <t>млн.кВт .Ч</t>
  </si>
  <si>
    <t>млн.кВт . Ч</t>
  </si>
  <si>
    <t>Расходы на компенсацию потерь</t>
  </si>
  <si>
    <t>6.</t>
  </si>
  <si>
    <t>Ставка на оплату технологического расхода (потерь) электрической энергии на ее передачу по сетям</t>
  </si>
  <si>
    <t>руб./ МВт.ч</t>
  </si>
  <si>
    <t>6.1.</t>
  </si>
  <si>
    <t>6.2.</t>
  </si>
  <si>
    <t>б.З.</t>
  </si>
  <si>
    <t>К.В.Петренко</t>
  </si>
  <si>
    <t>Наименование</t>
  </si>
  <si>
    <t>Ед. изм.</t>
  </si>
  <si>
    <t>Директор ООО "СК "Трест Железобетон"</t>
  </si>
  <si>
    <t>2015г</t>
  </si>
  <si>
    <t>2016г</t>
  </si>
  <si>
    <t>2011г</t>
  </si>
  <si>
    <t>2013 (базовый уровень)</t>
  </si>
  <si>
    <t>премия по итогам года</t>
  </si>
  <si>
    <t>Налог на имущество (земля)</t>
  </si>
  <si>
    <t>Отчисления на социальные нужды (ПФ, МФ, ФСС)</t>
  </si>
  <si>
    <t>Расходы, отнесенные на передачу электрической энергии                                 (п.11 табл.П1.18.2)</t>
  </si>
  <si>
    <t>2017г</t>
  </si>
  <si>
    <t>2018г</t>
  </si>
  <si>
    <t>2019г</t>
  </si>
  <si>
    <t>Таблица расходов по расчету тарифов на услуги по передаче электрической энергии на основе долгосрочных параметров регулирования на 2012-2019 гг.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</si>
</sst>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  <numFmt numFmtId="168" formatCode="#,##0_);[Red]\(#,##0\)"/>
    <numFmt numFmtId="169" formatCode="#,##0.0000"/>
  </numFmts>
  <fonts count="56"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8"/>
      <name val="Arial"/>
      <family val="2"/>
    </font>
    <font>
      <sz val="8"/>
      <name val="Times New Roman Cyr"/>
      <family val="0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sz val="9"/>
      <color indexed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i/>
      <sz val="9"/>
      <color indexed="8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 Cyr"/>
      <family val="0"/>
    </font>
    <font>
      <sz val="10"/>
      <name val="Times New Roman Cyr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2"/>
      <color indexed="1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1" applyNumberFormat="0" applyAlignment="0" applyProtection="0"/>
    <xf numFmtId="0" fontId="5" fillId="22" borderId="2" applyNumberFormat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23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7" borderId="1" applyNumberFormat="0" applyAlignment="0" applyProtection="0"/>
    <xf numFmtId="0" fontId="12" fillId="0" borderId="6" applyNumberFormat="0" applyFill="0" applyAlignment="0" applyProtection="0"/>
    <xf numFmtId="0" fontId="13" fillId="33" borderId="0" applyNumberFormat="0" applyBorder="0" applyAlignment="0" applyProtection="0"/>
    <xf numFmtId="0" fontId="14" fillId="20" borderId="7" applyNumberFormat="0" applyFont="0" applyAlignment="0" applyProtection="0"/>
    <xf numFmtId="0" fontId="15" fillId="29" borderId="8" applyNumberFormat="0" applyAlignment="0" applyProtection="0"/>
    <xf numFmtId="0" fontId="16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11" fillId="7" borderId="1" applyNumberFormat="0" applyAlignment="0" applyProtection="0"/>
    <xf numFmtId="0" fontId="15" fillId="38" borderId="8" applyNumberFormat="0" applyAlignment="0" applyProtection="0"/>
    <xf numFmtId="0" fontId="18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4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4" fontId="23" fillId="39" borderId="13" applyBorder="0">
      <alignment horizontal="right"/>
      <protection/>
    </xf>
    <xf numFmtId="0" fontId="6" fillId="0" borderId="14" applyNumberFormat="0" applyFill="0" applyAlignment="0" applyProtection="0"/>
    <xf numFmtId="0" fontId="5" fillId="40" borderId="2" applyNumberFormat="0" applyAlignment="0" applyProtection="0"/>
    <xf numFmtId="0" fontId="24" fillId="0" borderId="0" applyNumberFormat="0" applyFill="0" applyBorder="0" applyAlignment="0" applyProtection="0"/>
    <xf numFmtId="0" fontId="13" fillId="39" borderId="0" applyNumberFormat="0" applyBorder="0" applyAlignment="0" applyProtection="0"/>
    <xf numFmtId="0" fontId="14" fillId="0" borderId="0">
      <alignment/>
      <protection/>
    </xf>
    <xf numFmtId="0" fontId="25" fillId="3" borderId="0" applyNumberFormat="0" applyBorder="0" applyAlignment="0" applyProtection="0"/>
    <xf numFmtId="0" fontId="14" fillId="0" borderId="0">
      <alignment horizontal="center" vertical="center" wrapText="1"/>
      <protection/>
    </xf>
    <xf numFmtId="0" fontId="14" fillId="0" borderId="0" applyFont="0" applyFill="0" applyBorder="0" applyProtection="0">
      <alignment horizontal="center" vertical="center" wrapText="1"/>
    </xf>
    <xf numFmtId="0" fontId="14" fillId="0" borderId="0">
      <alignment horizontal="justify" vertical="center" wrapText="1"/>
      <protection/>
    </xf>
    <xf numFmtId="0" fontId="14" fillId="0" borderId="0" applyNumberFormat="0" applyFont="0" applyFill="0" applyBorder="0" applyProtection="0">
      <alignment horizontal="justify" vertical="center" wrapText="1"/>
    </xf>
    <xf numFmtId="0" fontId="26" fillId="0" borderId="0" applyNumberFormat="0" applyFill="0" applyBorder="0" applyAlignment="0" applyProtection="0"/>
    <xf numFmtId="0" fontId="14" fillId="41" borderId="7" applyNumberFormat="0" applyFont="0" applyAlignment="0" applyProtection="0"/>
    <xf numFmtId="9" fontId="0" fillId="0" borderId="0" applyFont="0" applyFill="0" applyBorder="0" applyAlignment="0" applyProtection="0"/>
    <xf numFmtId="0" fontId="27" fillId="0" borderId="6" applyNumberFormat="0" applyFill="0" applyAlignment="0" applyProtection="0"/>
    <xf numFmtId="168" fontId="28" fillId="0" borderId="0">
      <alignment vertical="top"/>
      <protection/>
    </xf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3" fillId="4" borderId="0" applyBorder="0">
      <alignment horizontal="right"/>
      <protection/>
    </xf>
    <xf numFmtId="4" fontId="23" fillId="4" borderId="0" applyBorder="0">
      <alignment horizontal="right"/>
      <protection/>
    </xf>
    <xf numFmtId="0" fontId="7" fillId="4" borderId="0" applyNumberFormat="0" applyBorder="0" applyAlignment="0" applyProtection="0"/>
    <xf numFmtId="166" fontId="14" fillId="0" borderId="0">
      <alignment horizontal="center" vertical="center" wrapText="1"/>
      <protection/>
    </xf>
    <xf numFmtId="166" fontId="14" fillId="0" borderId="13" applyFont="0" applyFill="0" applyBorder="0" applyProtection="0">
      <alignment horizontal="center" vertical="center"/>
    </xf>
    <xf numFmtId="166" fontId="48" fillId="0" borderId="13" applyFont="0" applyFill="0" applyBorder="0" applyProtection="0">
      <alignment horizontal="center" vertical="center"/>
    </xf>
  </cellStyleXfs>
  <cellXfs count="244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49" fontId="35" fillId="0" borderId="15" xfId="91" applyNumberFormat="1" applyFont="1" applyBorder="1" applyAlignment="1">
      <alignment horizontal="center" vertical="center" wrapText="1"/>
      <protection/>
    </xf>
    <xf numFmtId="0" fontId="35" fillId="0" borderId="16" xfId="91" applyFont="1" applyBorder="1" applyAlignment="1">
      <alignment horizontal="center" vertical="center" wrapText="1"/>
      <protection/>
    </xf>
    <xf numFmtId="0" fontId="35" fillId="0" borderId="17" xfId="91" applyFont="1" applyBorder="1" applyAlignment="1">
      <alignment horizontal="center" vertical="center" wrapText="1"/>
      <protection/>
    </xf>
    <xf numFmtId="0" fontId="35" fillId="42" borderId="16" xfId="91" applyFont="1" applyFill="1" applyBorder="1" applyAlignment="1">
      <alignment horizontal="center" vertical="center" wrapText="1"/>
      <protection/>
    </xf>
    <xf numFmtId="0" fontId="34" fillId="0" borderId="13" xfId="97" applyFont="1" applyFill="1" applyBorder="1" applyAlignment="1">
      <alignment vertical="center" wrapText="1"/>
      <protection/>
    </xf>
    <xf numFmtId="0" fontId="34" fillId="0" borderId="18" xfId="97" applyFont="1" applyFill="1" applyBorder="1" applyAlignment="1">
      <alignment horizontal="center" vertical="center" wrapText="1"/>
      <protection/>
    </xf>
    <xf numFmtId="0" fontId="30" fillId="0" borderId="18" xfId="97" applyFont="1" applyFill="1" applyBorder="1" applyAlignment="1">
      <alignment horizontal="center" vertical="center" wrapText="1"/>
      <protection/>
    </xf>
    <xf numFmtId="0" fontId="35" fillId="0" borderId="19" xfId="97" applyFont="1" applyFill="1" applyBorder="1" applyAlignment="1">
      <alignment vertical="center" wrapText="1"/>
      <protection/>
    </xf>
    <xf numFmtId="0" fontId="35" fillId="0" borderId="20" xfId="97" applyFont="1" applyFill="1" applyBorder="1" applyAlignment="1">
      <alignment horizontal="center" vertical="center" wrapText="1"/>
      <protection/>
    </xf>
    <xf numFmtId="0" fontId="30" fillId="0" borderId="0" xfId="97" applyFont="1" applyFill="1">
      <alignment/>
      <protection/>
    </xf>
    <xf numFmtId="49" fontId="35" fillId="0" borderId="15" xfId="91" applyNumberFormat="1" applyFont="1" applyFill="1" applyBorder="1" applyAlignment="1">
      <alignment horizontal="center" vertical="center" wrapText="1"/>
      <protection/>
    </xf>
    <xf numFmtId="0" fontId="35" fillId="0" borderId="16" xfId="91" applyFont="1" applyFill="1" applyBorder="1" applyAlignment="1">
      <alignment horizontal="center" vertical="center" wrapText="1"/>
      <protection/>
    </xf>
    <xf numFmtId="0" fontId="34" fillId="0" borderId="13" xfId="91" applyFont="1" applyFill="1" applyBorder="1" applyAlignment="1">
      <alignment horizontal="left" vertical="center" wrapText="1"/>
      <protection/>
    </xf>
    <xf numFmtId="0" fontId="35" fillId="0" borderId="21" xfId="97" applyFont="1" applyFill="1" applyBorder="1" applyAlignment="1">
      <alignment vertical="center" wrapText="1"/>
      <protection/>
    </xf>
    <xf numFmtId="0" fontId="35" fillId="0" borderId="22" xfId="97" applyFont="1" applyFill="1" applyBorder="1" applyAlignment="1">
      <alignment horizontal="center" vertical="center" wrapText="1"/>
      <protection/>
    </xf>
    <xf numFmtId="0" fontId="33" fillId="0" borderId="13" xfId="97" applyFont="1" applyFill="1" applyBorder="1" applyAlignment="1" applyProtection="1">
      <alignment horizontal="center" vertical="center" wrapText="1"/>
      <protection locked="0"/>
    </xf>
    <xf numFmtId="0" fontId="30" fillId="0" borderId="13" xfId="97" applyFont="1" applyFill="1" applyBorder="1" applyAlignment="1">
      <alignment horizontal="left" vertical="center" wrapText="1"/>
      <protection/>
    </xf>
    <xf numFmtId="0" fontId="36" fillId="0" borderId="23" xfId="97" applyFont="1" applyBorder="1" applyAlignment="1">
      <alignment horizontal="center" vertical="center" wrapText="1"/>
      <protection/>
    </xf>
    <xf numFmtId="0" fontId="34" fillId="0" borderId="13" xfId="97" applyFont="1" applyFill="1" applyBorder="1" applyAlignment="1">
      <alignment horizontal="left" vertical="center" wrapText="1"/>
      <protection/>
    </xf>
    <xf numFmtId="0" fontId="37" fillId="0" borderId="13" xfId="97" applyFont="1" applyFill="1" applyBorder="1" applyAlignment="1">
      <alignment horizontal="left" vertical="center" wrapText="1"/>
      <protection/>
    </xf>
    <xf numFmtId="0" fontId="37" fillId="0" borderId="24" xfId="97" applyFont="1" applyFill="1" applyBorder="1" applyAlignment="1">
      <alignment horizontal="left" vertical="center" wrapText="1"/>
      <protection/>
    </xf>
    <xf numFmtId="0" fontId="34" fillId="0" borderId="24" xfId="97" applyFont="1" applyFill="1" applyBorder="1" applyAlignment="1">
      <alignment horizontal="left" vertical="center" wrapText="1"/>
      <protection/>
    </xf>
    <xf numFmtId="0" fontId="35" fillId="0" borderId="19" xfId="97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horizontal="center"/>
    </xf>
    <xf numFmtId="49" fontId="30" fillId="0" borderId="25" xfId="97" applyNumberFormat="1" applyFont="1" applyFill="1" applyBorder="1" applyAlignment="1">
      <alignment horizontal="center" vertical="center" wrapText="1"/>
      <protection/>
    </xf>
    <xf numFmtId="49" fontId="30" fillId="0" borderId="26" xfId="97" applyNumberFormat="1" applyFont="1" applyFill="1" applyBorder="1" applyAlignment="1">
      <alignment horizontal="center" vertical="center" wrapText="1"/>
      <protection/>
    </xf>
    <xf numFmtId="49" fontId="38" fillId="0" borderId="27" xfId="97" applyNumberFormat="1" applyFont="1" applyFill="1" applyBorder="1" applyAlignment="1">
      <alignment horizontal="center" vertical="center" wrapText="1"/>
      <protection/>
    </xf>
    <xf numFmtId="49" fontId="30" fillId="0" borderId="25" xfId="91" applyNumberFormat="1" applyFont="1" applyFill="1" applyBorder="1" applyAlignment="1">
      <alignment horizontal="center" vertical="center" wrapText="1"/>
      <protection/>
    </xf>
    <xf numFmtId="49" fontId="30" fillId="0" borderId="27" xfId="97" applyNumberFormat="1" applyFont="1" applyFill="1" applyBorder="1" applyAlignment="1">
      <alignment horizontal="center" vertical="center"/>
      <protection/>
    </xf>
    <xf numFmtId="49" fontId="35" fillId="0" borderId="28" xfId="97" applyNumberFormat="1" applyFont="1" applyFill="1" applyBorder="1" applyAlignment="1">
      <alignment horizontal="center" vertical="center"/>
      <protection/>
    </xf>
    <xf numFmtId="0" fontId="30" fillId="0" borderId="2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vertical="center" wrapText="1"/>
    </xf>
    <xf numFmtId="2" fontId="30" fillId="0" borderId="13" xfId="0" applyNumberFormat="1" applyFont="1" applyBorder="1" applyAlignment="1">
      <alignment horizontal="center" vertical="center" wrapText="1"/>
    </xf>
    <xf numFmtId="2" fontId="30" fillId="0" borderId="13" xfId="0" applyNumberFormat="1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7" fillId="0" borderId="13" xfId="97" applyFont="1" applyFill="1" applyBorder="1" applyAlignment="1">
      <alignment vertical="center" wrapText="1"/>
      <protection/>
    </xf>
    <xf numFmtId="0" fontId="37" fillId="0" borderId="24" xfId="97" applyFont="1" applyFill="1" applyBorder="1" applyAlignment="1">
      <alignment vertical="center" wrapText="1"/>
      <protection/>
    </xf>
    <xf numFmtId="0" fontId="30" fillId="0" borderId="0" xfId="97" applyFont="1" applyFill="1" applyAlignment="1">
      <alignment horizontal="center" vertical="center" wrapText="1"/>
      <protection/>
    </xf>
    <xf numFmtId="0" fontId="30" fillId="0" borderId="0" xfId="97" applyFont="1" applyFill="1" applyAlignment="1">
      <alignment vertical="center" wrapText="1"/>
      <protection/>
    </xf>
    <xf numFmtId="49" fontId="30" fillId="0" borderId="25" xfId="97" applyNumberFormat="1" applyFont="1" applyFill="1" applyBorder="1" applyAlignment="1">
      <alignment horizontal="center" vertical="center"/>
      <protection/>
    </xf>
    <xf numFmtId="0" fontId="34" fillId="0" borderId="19" xfId="97" applyFont="1" applyFill="1" applyBorder="1" applyAlignment="1">
      <alignment vertical="center" wrapText="1"/>
      <protection/>
    </xf>
    <xf numFmtId="0" fontId="30" fillId="0" borderId="0" xfId="97" applyFont="1" applyFill="1" applyAlignment="1">
      <alignment horizontal="center" vertical="center"/>
      <protection/>
    </xf>
    <xf numFmtId="0" fontId="30" fillId="0" borderId="0" xfId="97" applyFont="1" applyFill="1" applyAlignment="1">
      <alignment vertical="center"/>
      <protection/>
    </xf>
    <xf numFmtId="0" fontId="30" fillId="0" borderId="27" xfId="97" applyFont="1" applyFill="1" applyBorder="1" applyAlignment="1">
      <alignment horizontal="center" vertical="center"/>
      <protection/>
    </xf>
    <xf numFmtId="166" fontId="30" fillId="0" borderId="0" xfId="97" applyNumberFormat="1" applyFont="1" applyFill="1" applyAlignment="1">
      <alignment vertical="center"/>
      <protection/>
    </xf>
    <xf numFmtId="0" fontId="36" fillId="0" borderId="19" xfId="97" applyFont="1" applyFill="1" applyBorder="1" applyAlignment="1">
      <alignment vertical="center"/>
      <protection/>
    </xf>
    <xf numFmtId="4" fontId="34" fillId="0" borderId="29" xfId="112" applyNumberFormat="1" applyFont="1" applyFill="1" applyBorder="1" applyAlignment="1">
      <alignment horizontal="center" vertical="center" wrapText="1"/>
      <protection/>
    </xf>
    <xf numFmtId="4" fontId="34" fillId="0" borderId="13" xfId="112" applyNumberFormat="1" applyFont="1" applyFill="1" applyBorder="1" applyAlignment="1">
      <alignment horizontal="right" vertical="center" wrapText="1"/>
      <protection/>
    </xf>
    <xf numFmtId="4" fontId="34" fillId="0" borderId="13" xfId="112" applyNumberFormat="1" applyFont="1" applyFill="1" applyBorder="1" applyAlignment="1">
      <alignment horizontal="center" vertical="center" wrapText="1"/>
      <protection/>
    </xf>
    <xf numFmtId="4" fontId="34" fillId="0" borderId="18" xfId="112" applyNumberFormat="1" applyFont="1" applyFill="1" applyBorder="1" applyAlignment="1">
      <alignment horizontal="center" vertical="center" wrapText="1"/>
      <protection/>
    </xf>
    <xf numFmtId="4" fontId="34" fillId="0" borderId="29" xfId="112" applyNumberFormat="1" applyFont="1" applyFill="1" applyBorder="1" applyAlignment="1" applyProtection="1">
      <alignment horizontal="center" vertical="center" wrapText="1"/>
      <protection locked="0"/>
    </xf>
    <xf numFmtId="4" fontId="30" fillId="0" borderId="29" xfId="112" applyNumberFormat="1" applyFont="1" applyFill="1" applyBorder="1" applyAlignment="1" applyProtection="1">
      <alignment horizontal="center" vertical="center" wrapText="1"/>
      <protection locked="0"/>
    </xf>
    <xf numFmtId="4" fontId="30" fillId="0" borderId="29" xfId="112" applyNumberFormat="1" applyFont="1" applyFill="1" applyBorder="1" applyAlignment="1">
      <alignment horizontal="center" vertical="center" wrapText="1"/>
      <protection/>
    </xf>
    <xf numFmtId="4" fontId="30" fillId="0" borderId="13" xfId="112" applyNumberFormat="1" applyFont="1" applyFill="1" applyBorder="1" applyAlignment="1">
      <alignment horizontal="right" vertical="center" wrapText="1"/>
      <protection/>
    </xf>
    <xf numFmtId="4" fontId="30" fillId="0" borderId="13" xfId="112" applyNumberFormat="1" applyFont="1" applyFill="1" applyBorder="1" applyAlignment="1" applyProtection="1">
      <alignment horizontal="right" vertical="center" wrapText="1"/>
      <protection locked="0"/>
    </xf>
    <xf numFmtId="4" fontId="30" fillId="0" borderId="30" xfId="112" applyNumberFormat="1" applyFont="1" applyFill="1" applyBorder="1" applyAlignment="1" applyProtection="1">
      <alignment horizontal="center" vertical="center" wrapText="1"/>
      <protection locked="0"/>
    </xf>
    <xf numFmtId="4" fontId="36" fillId="0" borderId="31" xfId="112" applyNumberFormat="1" applyFont="1" applyFill="1" applyBorder="1" applyAlignment="1">
      <alignment horizontal="center" vertical="center" wrapText="1"/>
      <protection/>
    </xf>
    <xf numFmtId="4" fontId="34" fillId="0" borderId="13" xfId="91" applyNumberFormat="1" applyFont="1" applyFill="1" applyBorder="1" applyAlignment="1" applyProtection="1">
      <alignment horizontal="center" vertical="center" wrapText="1"/>
      <protection locked="0"/>
    </xf>
    <xf numFmtId="4" fontId="30" fillId="0" borderId="13" xfId="112" applyNumberFormat="1" applyFont="1" applyFill="1" applyBorder="1" applyAlignment="1" applyProtection="1">
      <alignment horizontal="center" vertical="center"/>
      <protection locked="0"/>
    </xf>
    <xf numFmtId="4" fontId="30" fillId="0" borderId="13" xfId="111" applyNumberFormat="1" applyFont="1" applyFill="1" applyBorder="1" applyAlignment="1" applyProtection="1">
      <alignment horizontal="center" vertical="center"/>
      <protection locked="0"/>
    </xf>
    <xf numFmtId="4" fontId="30" fillId="0" borderId="13" xfId="111" applyNumberFormat="1" applyFont="1" applyFill="1" applyBorder="1" applyAlignment="1">
      <alignment horizontal="center" vertical="center"/>
      <protection/>
    </xf>
    <xf numFmtId="4" fontId="36" fillId="0" borderId="19" xfId="97" applyNumberFormat="1" applyFont="1" applyFill="1" applyBorder="1" applyAlignment="1">
      <alignment horizontal="center" vertical="center"/>
      <protection/>
    </xf>
    <xf numFmtId="4" fontId="36" fillId="0" borderId="19" xfId="97" applyNumberFormat="1" applyFont="1" applyFill="1" applyBorder="1" applyAlignment="1" applyProtection="1">
      <alignment vertical="center"/>
      <protection locked="0"/>
    </xf>
    <xf numFmtId="4" fontId="30" fillId="0" borderId="19" xfId="97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/>
    </xf>
    <xf numFmtId="0" fontId="30" fillId="4" borderId="27" xfId="0" applyFont="1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vertical="center" wrapText="1"/>
    </xf>
    <xf numFmtId="0" fontId="30" fillId="4" borderId="19" xfId="0" applyFont="1" applyFill="1" applyBorder="1" applyAlignment="1">
      <alignment horizontal="center" vertical="center" wrapText="1"/>
    </xf>
    <xf numFmtId="165" fontId="30" fillId="4" borderId="19" xfId="0" applyNumberFormat="1" applyFont="1" applyFill="1" applyBorder="1" applyAlignment="1">
      <alignment vertical="center" wrapText="1"/>
    </xf>
    <xf numFmtId="0" fontId="36" fillId="0" borderId="22" xfId="0" applyFont="1" applyBorder="1" applyAlignment="1">
      <alignment/>
    </xf>
    <xf numFmtId="4" fontId="30" fillId="0" borderId="0" xfId="97" applyNumberFormat="1" applyFont="1" applyFill="1">
      <alignment/>
      <protection/>
    </xf>
    <xf numFmtId="4" fontId="35" fillId="0" borderId="19" xfId="112" applyNumberFormat="1" applyFont="1" applyFill="1" applyBorder="1" applyAlignment="1">
      <alignment horizontal="center" vertical="center" wrapText="1"/>
      <protection/>
    </xf>
    <xf numFmtId="4" fontId="35" fillId="0" borderId="20" xfId="112" applyNumberFormat="1" applyFont="1" applyFill="1" applyBorder="1" applyAlignment="1">
      <alignment horizontal="center" vertical="center" wrapText="1"/>
      <protection/>
    </xf>
    <xf numFmtId="4" fontId="36" fillId="4" borderId="19" xfId="97" applyNumberFormat="1" applyFont="1" applyFill="1" applyBorder="1" applyAlignment="1">
      <alignment vertical="center"/>
      <protection/>
    </xf>
    <xf numFmtId="4" fontId="30" fillId="0" borderId="13" xfId="112" applyNumberFormat="1" applyFont="1" applyFill="1" applyBorder="1" applyAlignment="1">
      <alignment horizontal="center" vertical="center" wrapText="1"/>
      <protection/>
    </xf>
    <xf numFmtId="4" fontId="34" fillId="0" borderId="13" xfId="112" applyNumberFormat="1" applyFont="1" applyFill="1" applyBorder="1" applyAlignment="1" applyProtection="1">
      <alignment horizontal="center" vertical="center" wrapText="1"/>
      <protection locked="0"/>
    </xf>
    <xf numFmtId="4" fontId="30" fillId="0" borderId="13" xfId="112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97" applyFont="1" applyFill="1">
      <alignment/>
      <protection/>
    </xf>
    <xf numFmtId="0" fontId="39" fillId="0" borderId="0" xfId="97" applyFont="1" applyFill="1" applyAlignment="1">
      <alignment horizontal="center"/>
      <protection/>
    </xf>
    <xf numFmtId="0" fontId="41" fillId="0" borderId="15" xfId="97" applyFont="1" applyFill="1" applyBorder="1" applyAlignment="1">
      <alignment vertical="top" wrapText="1"/>
      <protection/>
    </xf>
    <xf numFmtId="0" fontId="41" fillId="0" borderId="16" xfId="97" applyFont="1" applyFill="1" applyBorder="1" applyAlignment="1">
      <alignment vertical="top" wrapText="1"/>
      <protection/>
    </xf>
    <xf numFmtId="0" fontId="42" fillId="0" borderId="32" xfId="97" applyFont="1" applyFill="1" applyBorder="1" applyAlignment="1">
      <alignment horizontal="center" vertical="top" wrapText="1"/>
      <protection/>
    </xf>
    <xf numFmtId="167" fontId="39" fillId="0" borderId="15" xfId="97" applyNumberFormat="1" applyFont="1" applyFill="1" applyBorder="1" applyAlignment="1">
      <alignment horizontal="center" vertical="center" wrapText="1"/>
      <protection/>
    </xf>
    <xf numFmtId="0" fontId="43" fillId="0" borderId="13" xfId="97" applyFont="1" applyFill="1" applyBorder="1" applyAlignment="1">
      <alignment horizontal="left" vertical="top" wrapText="1" indent="4"/>
      <protection/>
    </xf>
    <xf numFmtId="0" fontId="44" fillId="0" borderId="33" xfId="97" applyFont="1" applyFill="1" applyBorder="1" applyAlignment="1">
      <alignment horizontal="center" vertical="top" wrapText="1"/>
      <protection/>
    </xf>
    <xf numFmtId="166" fontId="45" fillId="0" borderId="25" xfId="97" applyNumberFormat="1" applyFont="1" applyFill="1" applyBorder="1" applyAlignment="1">
      <alignment horizontal="center" vertical="center" wrapText="1"/>
      <protection/>
    </xf>
    <xf numFmtId="166" fontId="45" fillId="0" borderId="18" xfId="97" applyNumberFormat="1" applyFont="1" applyFill="1" applyBorder="1" applyAlignment="1">
      <alignment horizontal="center" vertical="center" wrapText="1"/>
      <protection/>
    </xf>
    <xf numFmtId="0" fontId="46" fillId="0" borderId="0" xfId="97" applyFont="1" applyFill="1">
      <alignment/>
      <protection/>
    </xf>
    <xf numFmtId="0" fontId="42" fillId="0" borderId="33" xfId="97" applyFont="1" applyFill="1" applyBorder="1" applyAlignment="1">
      <alignment horizontal="center" vertical="top" wrapText="1"/>
      <protection/>
    </xf>
    <xf numFmtId="167" fontId="28" fillId="0" borderId="25" xfId="97" applyNumberFormat="1" applyFont="1" applyFill="1" applyBorder="1" applyAlignment="1">
      <alignment horizontal="center" vertical="center" wrapText="1"/>
      <protection/>
    </xf>
    <xf numFmtId="0" fontId="43" fillId="0" borderId="13" xfId="97" applyFont="1" applyFill="1" applyBorder="1" applyAlignment="1">
      <alignment vertical="top" wrapText="1"/>
      <protection/>
    </xf>
    <xf numFmtId="167" fontId="28" fillId="0" borderId="34" xfId="97" applyNumberFormat="1" applyFont="1" applyFill="1" applyBorder="1" applyAlignment="1">
      <alignment horizontal="center" vertical="center" wrapText="1"/>
      <protection/>
    </xf>
    <xf numFmtId="0" fontId="43" fillId="0" borderId="27" xfId="97" applyFont="1" applyFill="1" applyBorder="1" applyAlignment="1">
      <alignment vertical="top" wrapText="1"/>
      <protection/>
    </xf>
    <xf numFmtId="0" fontId="43" fillId="0" borderId="19" xfId="97" applyFont="1" applyFill="1" applyBorder="1" applyAlignment="1">
      <alignment horizontal="left" vertical="top" wrapText="1" indent="4"/>
      <protection/>
    </xf>
    <xf numFmtId="0" fontId="44" fillId="0" borderId="35" xfId="97" applyFont="1" applyFill="1" applyBorder="1" applyAlignment="1">
      <alignment horizontal="center" vertical="top" wrapText="1"/>
      <protection/>
    </xf>
    <xf numFmtId="166" fontId="45" fillId="0" borderId="27" xfId="97" applyNumberFormat="1" applyFont="1" applyFill="1" applyBorder="1" applyAlignment="1">
      <alignment horizontal="center" vertical="center" wrapText="1"/>
      <protection/>
    </xf>
    <xf numFmtId="166" fontId="45" fillId="0" borderId="20" xfId="97" applyNumberFormat="1" applyFont="1" applyFill="1" applyBorder="1" applyAlignment="1">
      <alignment horizontal="center" vertical="center" wrapText="1"/>
      <protection/>
    </xf>
    <xf numFmtId="0" fontId="42" fillId="0" borderId="36" xfId="97" applyFont="1" applyFill="1" applyBorder="1" applyAlignment="1">
      <alignment horizontal="center" vertical="top" wrapText="1"/>
      <protection/>
    </xf>
    <xf numFmtId="0" fontId="41" fillId="0" borderId="37" xfId="97" applyFont="1" applyFill="1" applyBorder="1" applyAlignment="1">
      <alignment vertical="top" wrapText="1"/>
      <protection/>
    </xf>
    <xf numFmtId="0" fontId="41" fillId="0" borderId="21" xfId="97" applyFont="1" applyFill="1" applyBorder="1" applyAlignment="1">
      <alignment vertical="top" wrapText="1"/>
      <protection/>
    </xf>
    <xf numFmtId="0" fontId="42" fillId="0" borderId="38" xfId="97" applyFont="1" applyFill="1" applyBorder="1" applyAlignment="1">
      <alignment horizontal="center" vertical="top" wrapText="1"/>
      <protection/>
    </xf>
    <xf numFmtId="166" fontId="39" fillId="0" borderId="37" xfId="97" applyNumberFormat="1" applyFont="1" applyFill="1" applyBorder="1" applyAlignment="1">
      <alignment horizontal="center" vertical="center" wrapText="1"/>
      <protection/>
    </xf>
    <xf numFmtId="166" fontId="39" fillId="0" borderId="39" xfId="97" applyNumberFormat="1" applyFont="1" applyFill="1" applyBorder="1" applyAlignment="1">
      <alignment horizontal="center" vertical="center" wrapText="1"/>
      <protection/>
    </xf>
    <xf numFmtId="0" fontId="43" fillId="0" borderId="13" xfId="97" applyFont="1" applyFill="1" applyBorder="1" applyAlignment="1">
      <alignment horizontal="left" vertical="top" wrapText="1" indent="3"/>
      <protection/>
    </xf>
    <xf numFmtId="0" fontId="43" fillId="0" borderId="19" xfId="97" applyFont="1" applyFill="1" applyBorder="1" applyAlignment="1">
      <alignment horizontal="left" vertical="top" wrapText="1" indent="3"/>
      <protection/>
    </xf>
    <xf numFmtId="0" fontId="47" fillId="0" borderId="0" xfId="97" applyFont="1" applyFill="1">
      <alignment/>
      <protection/>
    </xf>
    <xf numFmtId="0" fontId="39" fillId="0" borderId="0" xfId="97" applyFont="1" applyFill="1" applyAlignment="1">
      <alignment/>
      <protection/>
    </xf>
    <xf numFmtId="0" fontId="47" fillId="0" borderId="0" xfId="97" applyFont="1" applyFill="1" applyAlignment="1">
      <alignment horizontal="right"/>
      <protection/>
    </xf>
    <xf numFmtId="0" fontId="39" fillId="0" borderId="0" xfId="97" applyFont="1" applyFill="1" applyAlignment="1">
      <alignment horizontal="right"/>
      <protection/>
    </xf>
    <xf numFmtId="0" fontId="40" fillId="0" borderId="0" xfId="97" applyFont="1" applyFill="1">
      <alignment/>
      <protection/>
    </xf>
    <xf numFmtId="0" fontId="36" fillId="0" borderId="0" xfId="0" applyFont="1" applyAlignment="1">
      <alignment/>
    </xf>
    <xf numFmtId="0" fontId="50" fillId="0" borderId="0" xfId="97" applyFont="1" applyFill="1">
      <alignment/>
      <protection/>
    </xf>
    <xf numFmtId="0" fontId="50" fillId="0" borderId="0" xfId="97" applyFont="1" applyFill="1" applyAlignment="1">
      <alignment horizontal="center"/>
      <protection/>
    </xf>
    <xf numFmtId="0" fontId="52" fillId="0" borderId="37" xfId="97" applyFont="1" applyFill="1" applyBorder="1" applyAlignment="1">
      <alignment horizontal="center" vertical="center" wrapText="1"/>
      <protection/>
    </xf>
    <xf numFmtId="0" fontId="50" fillId="0" borderId="38" xfId="97" applyFont="1" applyFill="1" applyBorder="1" applyAlignment="1">
      <alignment horizontal="center" vertical="center" wrapText="1"/>
      <protection/>
    </xf>
    <xf numFmtId="0" fontId="52" fillId="0" borderId="40" xfId="97" applyFont="1" applyFill="1" applyBorder="1" applyAlignment="1">
      <alignment horizontal="center" vertical="center" wrapText="1"/>
      <protection/>
    </xf>
    <xf numFmtId="0" fontId="52" fillId="0" borderId="39" xfId="97" applyFont="1" applyFill="1" applyBorder="1" applyAlignment="1">
      <alignment horizontal="center" vertical="center" wrapText="1"/>
      <protection/>
    </xf>
    <xf numFmtId="0" fontId="52" fillId="0" borderId="37" xfId="97" applyFont="1" applyFill="1" applyBorder="1" applyAlignment="1">
      <alignment vertical="top" wrapText="1"/>
      <protection/>
    </xf>
    <xf numFmtId="0" fontId="52" fillId="0" borderId="38" xfId="97" applyFont="1" applyFill="1" applyBorder="1" applyAlignment="1">
      <alignment vertical="top" wrapText="1"/>
      <protection/>
    </xf>
    <xf numFmtId="0" fontId="53" fillId="0" borderId="40" xfId="97" applyFont="1" applyFill="1" applyBorder="1" applyAlignment="1">
      <alignment horizontal="center" vertical="center" wrapText="1"/>
      <protection/>
    </xf>
    <xf numFmtId="4" fontId="50" fillId="0" borderId="40" xfId="97" applyNumberFormat="1" applyFont="1" applyFill="1" applyBorder="1" applyAlignment="1">
      <alignment horizontal="center" vertical="center" wrapText="1"/>
      <protection/>
    </xf>
    <xf numFmtId="0" fontId="52" fillId="0" borderId="15" xfId="97" applyFont="1" applyFill="1" applyBorder="1" applyAlignment="1">
      <alignment vertical="top" wrapText="1"/>
      <protection/>
    </xf>
    <xf numFmtId="0" fontId="52" fillId="0" borderId="32" xfId="97" applyFont="1" applyFill="1" applyBorder="1" applyAlignment="1">
      <alignment vertical="top" wrapText="1"/>
      <protection/>
    </xf>
    <xf numFmtId="0" fontId="53" fillId="0" borderId="41" xfId="97" applyFont="1" applyFill="1" applyBorder="1" applyAlignment="1">
      <alignment horizontal="center" vertical="center" wrapText="1"/>
      <protection/>
    </xf>
    <xf numFmtId="165" fontId="50" fillId="0" borderId="41" xfId="97" applyNumberFormat="1" applyFont="1" applyFill="1" applyBorder="1" applyAlignment="1">
      <alignment horizontal="center" vertical="center" wrapText="1"/>
      <protection/>
    </xf>
    <xf numFmtId="0" fontId="54" fillId="0" borderId="25" xfId="97" applyFont="1" applyFill="1" applyBorder="1" applyAlignment="1">
      <alignment vertical="top" wrapText="1"/>
      <protection/>
    </xf>
    <xf numFmtId="0" fontId="54" fillId="0" borderId="33" xfId="97" applyFont="1" applyFill="1" applyBorder="1" applyAlignment="1">
      <alignment vertical="top" wrapText="1"/>
      <protection/>
    </xf>
    <xf numFmtId="0" fontId="45" fillId="0" borderId="42" xfId="97" applyFont="1" applyFill="1" applyBorder="1" applyAlignment="1">
      <alignment horizontal="center" vertical="center" wrapText="1"/>
      <protection/>
    </xf>
    <xf numFmtId="165" fontId="45" fillId="0" borderId="42" xfId="97" applyNumberFormat="1" applyFont="1" applyFill="1" applyBorder="1" applyAlignment="1">
      <alignment horizontal="center" vertical="center" wrapText="1"/>
      <protection/>
    </xf>
    <xf numFmtId="0" fontId="45" fillId="0" borderId="0" xfId="97" applyFont="1" applyFill="1">
      <alignment/>
      <protection/>
    </xf>
    <xf numFmtId="0" fontId="53" fillId="0" borderId="43" xfId="97" applyFont="1" applyFill="1" applyBorder="1" applyAlignment="1">
      <alignment horizontal="center" vertical="center" wrapText="1"/>
      <protection/>
    </xf>
    <xf numFmtId="165" fontId="50" fillId="0" borderId="43" xfId="97" applyNumberFormat="1" applyFont="1" applyFill="1" applyBorder="1" applyAlignment="1">
      <alignment horizontal="center" vertical="center" wrapText="1"/>
      <protection/>
    </xf>
    <xf numFmtId="0" fontId="45" fillId="0" borderId="25" xfId="97" applyFont="1" applyFill="1" applyBorder="1" applyAlignment="1">
      <alignment vertical="top" wrapText="1"/>
      <protection/>
    </xf>
    <xf numFmtId="0" fontId="54" fillId="0" borderId="33" xfId="97" applyFont="1" applyFill="1" applyBorder="1" applyAlignment="1">
      <alignment horizontal="left" vertical="top" wrapText="1" indent="4"/>
      <protection/>
    </xf>
    <xf numFmtId="0" fontId="54" fillId="0" borderId="27" xfId="97" applyFont="1" applyFill="1" applyBorder="1" applyAlignment="1">
      <alignment vertical="top" wrapText="1"/>
      <protection/>
    </xf>
    <xf numFmtId="0" fontId="54" fillId="0" borderId="35" xfId="97" applyFont="1" applyFill="1" applyBorder="1" applyAlignment="1">
      <alignment vertical="top" wrapText="1"/>
      <protection/>
    </xf>
    <xf numFmtId="0" fontId="45" fillId="0" borderId="44" xfId="97" applyFont="1" applyFill="1" applyBorder="1" applyAlignment="1">
      <alignment horizontal="center" vertical="center" wrapText="1"/>
      <protection/>
    </xf>
    <xf numFmtId="165" fontId="45" fillId="0" borderId="44" xfId="97" applyNumberFormat="1" applyFont="1" applyFill="1" applyBorder="1" applyAlignment="1">
      <alignment horizontal="center" vertical="center" wrapText="1"/>
      <protection/>
    </xf>
    <xf numFmtId="167" fontId="50" fillId="0" borderId="41" xfId="97" applyNumberFormat="1" applyFont="1" applyFill="1" applyBorder="1" applyAlignment="1">
      <alignment horizontal="center" vertical="center" wrapText="1"/>
      <protection/>
    </xf>
    <xf numFmtId="166" fontId="45" fillId="0" borderId="42" xfId="97" applyNumberFormat="1" applyFont="1" applyFill="1" applyBorder="1" applyAlignment="1">
      <alignment horizontal="center" vertical="center" wrapText="1"/>
      <protection/>
    </xf>
    <xf numFmtId="167" fontId="50" fillId="0" borderId="43" xfId="97" applyNumberFormat="1" applyFont="1" applyFill="1" applyBorder="1" applyAlignment="1">
      <alignment horizontal="center" vertical="center" wrapText="1"/>
      <protection/>
    </xf>
    <xf numFmtId="166" fontId="45" fillId="0" borderId="44" xfId="97" applyNumberFormat="1" applyFont="1" applyFill="1" applyBorder="1" applyAlignment="1">
      <alignment horizontal="center" vertical="center" wrapText="1"/>
      <protection/>
    </xf>
    <xf numFmtId="169" fontId="45" fillId="0" borderId="42" xfId="97" applyNumberFormat="1" applyFont="1" applyFill="1" applyBorder="1" applyAlignment="1">
      <alignment horizontal="center" vertical="center" wrapText="1"/>
      <protection/>
    </xf>
    <xf numFmtId="0" fontId="14" fillId="0" borderId="0" xfId="97" applyFill="1">
      <alignment/>
      <protection/>
    </xf>
    <xf numFmtId="0" fontId="50" fillId="0" borderId="0" xfId="97" applyFont="1" applyFill="1" applyAlignment="1">
      <alignment/>
      <protection/>
    </xf>
    <xf numFmtId="0" fontId="53" fillId="0" borderId="37" xfId="97" applyFont="1" applyFill="1" applyBorder="1" applyAlignment="1">
      <alignment horizontal="center" vertical="top" wrapText="1"/>
      <protection/>
    </xf>
    <xf numFmtId="0" fontId="53" fillId="0" borderId="38" xfId="97" applyFont="1" applyFill="1" applyBorder="1" applyAlignment="1">
      <alignment horizontal="center" vertical="top" wrapText="1"/>
      <protection/>
    </xf>
    <xf numFmtId="0" fontId="53" fillId="0" borderId="40" xfId="97" applyFont="1" applyFill="1" applyBorder="1" applyAlignment="1">
      <alignment horizontal="center" vertical="top" wrapText="1"/>
      <protection/>
    </xf>
    <xf numFmtId="0" fontId="53" fillId="0" borderId="39" xfId="97" applyFont="1" applyFill="1" applyBorder="1" applyAlignment="1">
      <alignment horizontal="center" vertical="top" wrapText="1"/>
      <protection/>
    </xf>
    <xf numFmtId="0" fontId="39" fillId="0" borderId="0" xfId="0" applyFont="1" applyFill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center" wrapText="1"/>
    </xf>
    <xf numFmtId="0" fontId="35" fillId="42" borderId="32" xfId="91" applyFont="1" applyFill="1" applyBorder="1" applyAlignment="1">
      <alignment horizontal="center" vertical="center" wrapText="1"/>
      <protection/>
    </xf>
    <xf numFmtId="0" fontId="30" fillId="0" borderId="33" xfId="0" applyFont="1" applyBorder="1" applyAlignment="1">
      <alignment horizontal="center" vertical="center" wrapText="1"/>
    </xf>
    <xf numFmtId="2" fontId="30" fillId="0" borderId="33" xfId="0" applyNumberFormat="1" applyFont="1" applyBorder="1" applyAlignment="1">
      <alignment vertical="center" wrapText="1"/>
    </xf>
    <xf numFmtId="165" fontId="30" fillId="4" borderId="35" xfId="0" applyNumberFormat="1" applyFont="1" applyFill="1" applyBorder="1" applyAlignment="1">
      <alignment vertical="center" wrapText="1"/>
    </xf>
    <xf numFmtId="4" fontId="34" fillId="0" borderId="33" xfId="112" applyNumberFormat="1" applyFont="1" applyFill="1" applyBorder="1" applyAlignment="1">
      <alignment horizontal="center" vertical="center" wrapText="1"/>
      <protection/>
    </xf>
    <xf numFmtId="4" fontId="35" fillId="0" borderId="35" xfId="112" applyNumberFormat="1" applyFont="1" applyFill="1" applyBorder="1" applyAlignment="1">
      <alignment horizontal="center" vertical="center" wrapText="1"/>
      <protection/>
    </xf>
    <xf numFmtId="4" fontId="30" fillId="0" borderId="35" xfId="97" applyNumberFormat="1" applyFont="1" applyFill="1" applyBorder="1" applyAlignment="1">
      <alignment horizontal="center" vertical="center"/>
      <protection/>
    </xf>
    <xf numFmtId="4" fontId="36" fillId="4" borderId="35" xfId="97" applyNumberFormat="1" applyFont="1" applyFill="1" applyBorder="1" applyAlignment="1">
      <alignment vertical="center"/>
      <protection/>
    </xf>
    <xf numFmtId="0" fontId="36" fillId="0" borderId="0" xfId="0" applyFont="1" applyBorder="1" applyAlignment="1">
      <alignment/>
    </xf>
    <xf numFmtId="164" fontId="33" fillId="0" borderId="33" xfId="97" applyNumberFormat="1" applyFont="1" applyFill="1" applyBorder="1" applyAlignment="1" applyProtection="1">
      <alignment horizontal="center" vertical="center" wrapText="1"/>
      <protection locked="0"/>
    </xf>
    <xf numFmtId="0" fontId="36" fillId="0" borderId="13" xfId="0" applyFont="1" applyBorder="1" applyAlignment="1">
      <alignment horizontal="center" vertical="center" wrapText="1"/>
    </xf>
    <xf numFmtId="164" fontId="33" fillId="0" borderId="13" xfId="97" applyNumberFormat="1" applyFont="1" applyFill="1" applyBorder="1" applyAlignment="1" applyProtection="1">
      <alignment horizontal="center" vertical="center" wrapText="1"/>
      <protection locked="0"/>
    </xf>
    <xf numFmtId="4" fontId="30" fillId="0" borderId="44" xfId="97" applyNumberFormat="1" applyFont="1" applyFill="1" applyBorder="1" applyAlignment="1">
      <alignment horizontal="center" vertical="center"/>
      <protection/>
    </xf>
    <xf numFmtId="0" fontId="35" fillId="42" borderId="40" xfId="91" applyFont="1" applyFill="1" applyBorder="1" applyAlignment="1">
      <alignment horizontal="center" vertical="center" wrapText="1"/>
      <protection/>
    </xf>
    <xf numFmtId="0" fontId="35" fillId="0" borderId="40" xfId="97" applyFont="1" applyFill="1" applyBorder="1" applyAlignment="1">
      <alignment horizontal="center" vertical="center"/>
      <protection/>
    </xf>
    <xf numFmtId="49" fontId="35" fillId="0" borderId="34" xfId="91" applyNumberFormat="1" applyFont="1" applyFill="1" applyBorder="1" applyAlignment="1">
      <alignment horizontal="center" vertical="center" wrapText="1"/>
      <protection/>
    </xf>
    <xf numFmtId="0" fontId="35" fillId="0" borderId="45" xfId="91" applyFont="1" applyFill="1" applyBorder="1" applyAlignment="1">
      <alignment horizontal="center" vertical="center" wrapText="1"/>
      <protection/>
    </xf>
    <xf numFmtId="4" fontId="55" fillId="0" borderId="30" xfId="112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>
      <alignment horizontal="left" vertical="center" indent="1"/>
    </xf>
    <xf numFmtId="0" fontId="35" fillId="0" borderId="36" xfId="91" applyFont="1" applyFill="1" applyBorder="1" applyAlignment="1">
      <alignment horizontal="center" vertical="center" wrapText="1"/>
      <protection/>
    </xf>
    <xf numFmtId="0" fontId="34" fillId="0" borderId="33" xfId="91" applyFont="1" applyFill="1" applyBorder="1" applyAlignment="1">
      <alignment horizontal="center" vertical="center" wrapText="1"/>
      <protection/>
    </xf>
    <xf numFmtId="0" fontId="34" fillId="0" borderId="33" xfId="97" applyFont="1" applyFill="1" applyBorder="1" applyAlignment="1">
      <alignment horizontal="center" vertical="center" wrapText="1"/>
      <protection/>
    </xf>
    <xf numFmtId="0" fontId="34" fillId="0" borderId="35" xfId="97" applyFont="1" applyFill="1" applyBorder="1" applyAlignment="1">
      <alignment horizontal="center" vertical="center" wrapText="1"/>
      <protection/>
    </xf>
    <xf numFmtId="4" fontId="36" fillId="0" borderId="46" xfId="112" applyNumberFormat="1" applyFont="1" applyFill="1" applyBorder="1" applyAlignment="1">
      <alignment horizontal="center" vertical="center"/>
      <protection/>
    </xf>
    <xf numFmtId="4" fontId="36" fillId="0" borderId="47" xfId="112" applyNumberFormat="1" applyFont="1" applyFill="1" applyBorder="1" applyAlignment="1">
      <alignment horizontal="center" vertical="center"/>
      <protection/>
    </xf>
    <xf numFmtId="4" fontId="36" fillId="0" borderId="48" xfId="112" applyNumberFormat="1" applyFont="1" applyFill="1" applyBorder="1" applyAlignment="1">
      <alignment horizontal="center" vertical="center"/>
      <protection/>
    </xf>
    <xf numFmtId="4" fontId="34" fillId="0" borderId="13" xfId="111" applyNumberFormat="1" applyFont="1" applyFill="1" applyBorder="1" applyAlignment="1">
      <alignment horizontal="center" vertical="center"/>
      <protection/>
    </xf>
    <xf numFmtId="0" fontId="36" fillId="0" borderId="15" xfId="97" applyFont="1" applyBorder="1" applyAlignment="1">
      <alignment horizontal="center" vertical="center" wrapText="1"/>
      <protection/>
    </xf>
    <xf numFmtId="4" fontId="34" fillId="0" borderId="25" xfId="91" applyNumberFormat="1" applyFont="1" applyFill="1" applyBorder="1" applyAlignment="1" applyProtection="1">
      <alignment horizontal="center" vertical="center" wrapText="1"/>
      <protection locked="0"/>
    </xf>
    <xf numFmtId="4" fontId="34" fillId="0" borderId="18" xfId="91" applyNumberFormat="1" applyFont="1" applyFill="1" applyBorder="1" applyAlignment="1" applyProtection="1">
      <alignment horizontal="center" vertical="center" wrapText="1"/>
      <protection locked="0"/>
    </xf>
    <xf numFmtId="4" fontId="30" fillId="0" borderId="25" xfId="112" applyNumberFormat="1" applyFont="1" applyFill="1" applyBorder="1" applyAlignment="1" applyProtection="1">
      <alignment horizontal="center" vertical="center"/>
      <protection locked="0"/>
    </xf>
    <xf numFmtId="4" fontId="30" fillId="0" borderId="18" xfId="112" applyNumberFormat="1" applyFont="1" applyFill="1" applyBorder="1" applyAlignment="1" applyProtection="1">
      <alignment horizontal="center" vertical="center"/>
      <protection locked="0"/>
    </xf>
    <xf numFmtId="4" fontId="34" fillId="0" borderId="25" xfId="111" applyNumberFormat="1" applyFont="1" applyFill="1" applyBorder="1" applyAlignment="1">
      <alignment horizontal="center" vertical="center"/>
      <protection/>
    </xf>
    <xf numFmtId="4" fontId="34" fillId="0" borderId="18" xfId="111" applyNumberFormat="1" applyFont="1" applyFill="1" applyBorder="1" applyAlignment="1">
      <alignment horizontal="center" vertical="center"/>
      <protection/>
    </xf>
    <xf numFmtId="4" fontId="30" fillId="0" borderId="25" xfId="111" applyNumberFormat="1" applyFont="1" applyFill="1" applyBorder="1" applyAlignment="1" applyProtection="1">
      <alignment horizontal="center" vertical="center"/>
      <protection locked="0"/>
    </xf>
    <xf numFmtId="4" fontId="30" fillId="0" borderId="18" xfId="111" applyNumberFormat="1" applyFont="1" applyFill="1" applyBorder="1" applyAlignment="1" applyProtection="1">
      <alignment horizontal="center" vertical="center"/>
      <protection locked="0"/>
    </xf>
    <xf numFmtId="4" fontId="30" fillId="0" borderId="18" xfId="111" applyNumberFormat="1" applyFont="1" applyFill="1" applyBorder="1" applyAlignment="1">
      <alignment horizontal="center" vertical="center"/>
      <protection/>
    </xf>
    <xf numFmtId="4" fontId="30" fillId="0" borderId="27" xfId="112" applyNumberFormat="1" applyFont="1" applyFill="1" applyBorder="1" applyAlignment="1" applyProtection="1">
      <alignment horizontal="center" vertical="center"/>
      <protection locked="0"/>
    </xf>
    <xf numFmtId="4" fontId="30" fillId="0" borderId="19" xfId="112" applyNumberFormat="1" applyFont="1" applyFill="1" applyBorder="1" applyAlignment="1" applyProtection="1">
      <alignment horizontal="center" vertical="center"/>
      <protection locked="0"/>
    </xf>
    <xf numFmtId="4" fontId="30" fillId="0" borderId="20" xfId="112" applyNumberFormat="1" applyFont="1" applyFill="1" applyBorder="1" applyAlignment="1" applyProtection="1">
      <alignment horizontal="center" vertical="center"/>
      <protection locked="0"/>
    </xf>
    <xf numFmtId="0" fontId="39" fillId="0" borderId="37" xfId="97" applyFont="1" applyBorder="1" applyAlignment="1">
      <alignment horizontal="center" vertical="center" wrapText="1"/>
      <protection/>
    </xf>
    <xf numFmtId="0" fontId="39" fillId="0" borderId="39" xfId="97" applyFont="1" applyBorder="1" applyAlignment="1">
      <alignment horizontal="center" vertical="center" wrapText="1"/>
      <protection/>
    </xf>
    <xf numFmtId="0" fontId="41" fillId="0" borderId="15" xfId="97" applyFont="1" applyFill="1" applyBorder="1" applyAlignment="1">
      <alignment horizontal="center" vertical="top" wrapText="1"/>
      <protection/>
    </xf>
    <xf numFmtId="0" fontId="39" fillId="0" borderId="16" xfId="97" applyFont="1" applyFill="1" applyBorder="1" applyAlignment="1">
      <alignment horizontal="center" vertical="top" wrapText="1"/>
      <protection/>
    </xf>
    <xf numFmtId="0" fontId="41" fillId="0" borderId="32" xfId="97" applyFont="1" applyFill="1" applyBorder="1" applyAlignment="1">
      <alignment horizontal="center" vertical="center" wrapText="1"/>
      <protection/>
    </xf>
    <xf numFmtId="0" fontId="43" fillId="0" borderId="25" xfId="97" applyFont="1" applyFill="1" applyBorder="1" applyAlignment="1">
      <alignment vertical="top" wrapText="1"/>
      <protection/>
    </xf>
    <xf numFmtId="0" fontId="31" fillId="0" borderId="0" xfId="0" applyFont="1" applyAlignment="1">
      <alignment horizontal="right"/>
    </xf>
    <xf numFmtId="0" fontId="51" fillId="0" borderId="0" xfId="97" applyFont="1" applyFill="1" applyAlignment="1">
      <alignment horizontal="center"/>
      <protection/>
    </xf>
    <xf numFmtId="0" fontId="43" fillId="0" borderId="25" xfId="97" applyFont="1" applyFill="1" applyBorder="1" applyAlignment="1">
      <alignment vertical="top" wrapText="1"/>
      <protection/>
    </xf>
    <xf numFmtId="0" fontId="49" fillId="0" borderId="0" xfId="97" applyFont="1" applyFill="1" applyAlignment="1">
      <alignment horizontal="center"/>
      <protection/>
    </xf>
    <xf numFmtId="0" fontId="39" fillId="0" borderId="37" xfId="97" applyFont="1" applyBorder="1" applyAlignment="1">
      <alignment horizontal="center" vertical="center" wrapText="1"/>
      <protection/>
    </xf>
    <xf numFmtId="0" fontId="35" fillId="0" borderId="49" xfId="97" applyFont="1" applyFill="1" applyBorder="1" applyAlignment="1">
      <alignment horizontal="center" vertical="center" wrapText="1"/>
      <protection/>
    </xf>
    <xf numFmtId="0" fontId="35" fillId="0" borderId="50" xfId="97" applyFont="1" applyFill="1" applyBorder="1" applyAlignment="1">
      <alignment horizontal="center" vertical="center" wrapText="1"/>
      <protection/>
    </xf>
    <xf numFmtId="0" fontId="35" fillId="0" borderId="51" xfId="97" applyFont="1" applyFill="1" applyBorder="1" applyAlignment="1">
      <alignment horizontal="center" vertical="center" wrapText="1"/>
      <protection/>
    </xf>
    <xf numFmtId="0" fontId="35" fillId="0" borderId="52" xfId="97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right"/>
    </xf>
    <xf numFmtId="0" fontId="35" fillId="0" borderId="49" xfId="97" applyFont="1" applyFill="1" applyBorder="1" applyAlignment="1">
      <alignment horizontal="center" vertical="center"/>
      <protection/>
    </xf>
    <xf numFmtId="0" fontId="0" fillId="0" borderId="50" xfId="0" applyBorder="1" applyAlignment="1">
      <alignment/>
    </xf>
    <xf numFmtId="0" fontId="32" fillId="0" borderId="0" xfId="0" applyFont="1" applyFill="1" applyAlignment="1">
      <alignment horizontal="center" wrapText="1"/>
    </xf>
    <xf numFmtId="0" fontId="36" fillId="0" borderId="53" xfId="0" applyFont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167" fontId="30" fillId="0" borderId="13" xfId="0" applyNumberFormat="1" applyFont="1" applyBorder="1" applyAlignment="1">
      <alignment horizontal="center" vertical="center" wrapText="1"/>
    </xf>
    <xf numFmtId="0" fontId="44" fillId="0" borderId="0" xfId="97" applyFont="1" applyFill="1" applyBorder="1">
      <alignment/>
      <protection/>
    </xf>
    <xf numFmtId="0" fontId="39" fillId="0" borderId="38" xfId="97" applyFont="1" applyBorder="1" applyAlignment="1">
      <alignment horizontal="center" vertical="center" wrapText="1"/>
      <protection/>
    </xf>
    <xf numFmtId="166" fontId="39" fillId="0" borderId="32" xfId="97" applyNumberFormat="1" applyFont="1" applyFill="1" applyBorder="1" applyAlignment="1">
      <alignment horizontal="center" vertical="center" wrapText="1"/>
      <protection/>
    </xf>
    <xf numFmtId="166" fontId="45" fillId="0" borderId="33" xfId="97" applyNumberFormat="1" applyFont="1" applyFill="1" applyBorder="1" applyAlignment="1">
      <alignment horizontal="center" vertical="center" wrapText="1"/>
      <protection/>
    </xf>
    <xf numFmtId="166" fontId="28" fillId="0" borderId="33" xfId="97" applyNumberFormat="1" applyFont="1" applyFill="1" applyBorder="1" applyAlignment="1">
      <alignment horizontal="center" vertical="center" wrapText="1"/>
      <protection/>
    </xf>
    <xf numFmtId="166" fontId="28" fillId="0" borderId="36" xfId="97" applyNumberFormat="1" applyFont="1" applyFill="1" applyBorder="1" applyAlignment="1">
      <alignment horizontal="center" vertical="center" wrapText="1"/>
      <protection/>
    </xf>
    <xf numFmtId="166" fontId="45" fillId="0" borderId="35" xfId="97" applyNumberFormat="1" applyFont="1" applyFill="1" applyBorder="1" applyAlignment="1">
      <alignment horizontal="center" vertical="center" wrapText="1"/>
      <protection/>
    </xf>
    <xf numFmtId="166" fontId="45" fillId="0" borderId="13" xfId="97" applyNumberFormat="1" applyFont="1" applyFill="1" applyBorder="1" applyAlignment="1">
      <alignment horizontal="center" vertical="center" wrapText="1"/>
      <protection/>
    </xf>
    <xf numFmtId="167" fontId="28" fillId="0" borderId="13" xfId="97" applyNumberFormat="1" applyFont="1" applyFill="1" applyBorder="1" applyAlignment="1">
      <alignment horizontal="center" vertical="center" wrapText="1"/>
      <protection/>
    </xf>
    <xf numFmtId="167" fontId="28" fillId="0" borderId="18" xfId="97" applyNumberFormat="1" applyFont="1" applyFill="1" applyBorder="1" applyAlignment="1">
      <alignment horizontal="center" vertical="center" wrapText="1"/>
      <protection/>
    </xf>
    <xf numFmtId="166" fontId="45" fillId="0" borderId="19" xfId="97" applyNumberFormat="1" applyFont="1" applyFill="1" applyBorder="1" applyAlignment="1">
      <alignment horizontal="center" vertical="center" wrapText="1"/>
      <protection/>
    </xf>
    <xf numFmtId="0" fontId="39" fillId="0" borderId="21" xfId="97" applyFont="1" applyBorder="1" applyAlignment="1">
      <alignment horizontal="center" vertical="center" wrapText="1"/>
      <protection/>
    </xf>
    <xf numFmtId="167" fontId="39" fillId="0" borderId="16" xfId="97" applyNumberFormat="1" applyFont="1" applyFill="1" applyBorder="1" applyAlignment="1">
      <alignment horizontal="center" vertical="center" wrapText="1"/>
      <protection/>
    </xf>
    <xf numFmtId="167" fontId="39" fillId="0" borderId="17" xfId="97" applyNumberFormat="1" applyFont="1" applyFill="1" applyBorder="1" applyAlignment="1">
      <alignment horizontal="center" vertical="center" wrapText="1"/>
      <protection/>
    </xf>
    <xf numFmtId="166" fontId="45" fillId="0" borderId="26" xfId="97" applyNumberFormat="1" applyFont="1" applyFill="1" applyBorder="1" applyAlignment="1">
      <alignment horizontal="center" vertical="center" wrapText="1"/>
      <protection/>
    </xf>
    <xf numFmtId="166" fontId="45" fillId="0" borderId="24" xfId="97" applyNumberFormat="1" applyFont="1" applyFill="1" applyBorder="1" applyAlignment="1">
      <alignment horizontal="center" vertical="center" wrapText="1"/>
      <protection/>
    </xf>
    <xf numFmtId="166" fontId="45" fillId="0" borderId="57" xfId="97" applyNumberFormat="1" applyFont="1" applyFill="1" applyBorder="1" applyAlignment="1">
      <alignment horizontal="center" vertical="center" wrapText="1"/>
      <protection/>
    </xf>
    <xf numFmtId="166" fontId="39" fillId="0" borderId="58" xfId="97" applyNumberFormat="1" applyFont="1" applyFill="1" applyBorder="1" applyAlignment="1">
      <alignment horizontal="center" vertical="center" wrapText="1"/>
      <protection/>
    </xf>
    <xf numFmtId="166" fontId="39" fillId="0" borderId="59" xfId="97" applyNumberFormat="1" applyFont="1" applyFill="1" applyBorder="1" applyAlignment="1">
      <alignment horizontal="center" vertical="center" wrapText="1"/>
      <protection/>
    </xf>
    <xf numFmtId="166" fontId="39" fillId="0" borderId="60" xfId="97" applyNumberFormat="1" applyFont="1" applyFill="1" applyBorder="1" applyAlignment="1">
      <alignment horizontal="center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heet 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аголовокСтолбца" xfId="91"/>
    <cellStyle name="Значени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Плохой" xfId="98"/>
    <cellStyle name="По центру" xfId="99"/>
    <cellStyle name="По центру с переносом" xfId="100"/>
    <cellStyle name="По ширине" xfId="101"/>
    <cellStyle name="По ширине с переносом" xfId="102"/>
    <cellStyle name="Пояснение" xfId="103"/>
    <cellStyle name="Примечание" xfId="104"/>
    <cellStyle name="Percent" xfId="105"/>
    <cellStyle name="Связанная ячейка" xfId="106"/>
    <cellStyle name="Стиль 1 2" xfId="107"/>
    <cellStyle name="Текст предупреждения" xfId="108"/>
    <cellStyle name="Comma" xfId="109"/>
    <cellStyle name="Comma [0]" xfId="110"/>
    <cellStyle name="Формула" xfId="111"/>
    <cellStyle name="Формула_GRES.2007.5" xfId="112"/>
    <cellStyle name="Хороший" xfId="113"/>
    <cellStyle name="Цифры" xfId="114"/>
    <cellStyle name="Цифры по центру с десятыми" xfId="115"/>
    <cellStyle name="числа по центру с десятыми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69;&#1050;%20&#1088;&#1072;&#1089;&#1095;&#1077;&#1090;-14-1\&#1058;&#1072;&#1073;&#1083;&#1080;&#1094;&#1099;%20&#1088;&#1072;&#1079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69;&#1050;%20&#1088;&#1072;&#1089;&#1095;&#1077;&#1090;-14-1\&#1056;&#1069;&#1050;-&#1088;&#1072;&#1089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"/>
      <sheetName val="перечень"/>
      <sheetName val="План рем"/>
      <sheetName val="Оборуд"/>
      <sheetName val="нал.земл"/>
      <sheetName val="ОС-отчет"/>
      <sheetName val="ОС"/>
    </sheetNames>
    <sheetDataSet>
      <sheetData sheetId="0">
        <row r="23">
          <cell r="M23">
            <v>1.4871635721957954</v>
          </cell>
        </row>
        <row r="40">
          <cell r="M40">
            <v>1.7655555555555555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7"/>
      <sheetName val="П1.17.1"/>
      <sheetName val="ср.ст-сть"/>
      <sheetName val="1.15"/>
      <sheetName val="1.16"/>
      <sheetName val="П1.18.2"/>
      <sheetName val="П1.21.3"/>
      <sheetName val="П1.24"/>
      <sheetName val="П1.25"/>
      <sheetName val="П1.27"/>
      <sheetName val="000"/>
      <sheetName val="2.1н"/>
      <sheetName val="2,2н"/>
      <sheetName val="Таб 3"/>
      <sheetName val="Таб 6"/>
    </sheetNames>
    <sheetDataSet>
      <sheetData sheetId="8">
        <row r="13">
          <cell r="D13">
            <v>2.081</v>
          </cell>
          <cell r="E13">
            <v>2.081</v>
          </cell>
          <cell r="F13">
            <v>2.081</v>
          </cell>
        </row>
        <row r="19">
          <cell r="D19">
            <v>0.067</v>
          </cell>
          <cell r="E19">
            <v>0.067</v>
          </cell>
          <cell r="F19">
            <v>0.067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J45"/>
  <sheetViews>
    <sheetView zoomScalePageLayoutView="0" workbookViewId="0" topLeftCell="A4">
      <selection activeCell="E35" sqref="E35"/>
    </sheetView>
  </sheetViews>
  <sheetFormatPr defaultColWidth="8.796875" defaultRowHeight="14.25"/>
  <cols>
    <col min="1" max="1" width="7.09765625" style="118" customWidth="1"/>
    <col min="2" max="2" width="31.69921875" style="118" customWidth="1"/>
    <col min="3" max="3" width="9.8984375" style="118" customWidth="1"/>
    <col min="4" max="4" width="9.3984375" style="118" customWidth="1"/>
    <col min="5" max="6" width="9.296875" style="118" customWidth="1"/>
    <col min="7" max="7" width="10" style="118" customWidth="1"/>
    <col min="8" max="10" width="9.69921875" style="118" customWidth="1"/>
    <col min="11" max="16384" width="9.09765625" style="118" customWidth="1"/>
  </cols>
  <sheetData>
    <row r="1" spans="2:7" ht="12.75">
      <c r="B1" s="151"/>
      <c r="C1" s="151"/>
      <c r="D1" s="151"/>
      <c r="E1" s="151"/>
      <c r="F1" s="151"/>
      <c r="G1" s="151" t="s">
        <v>105</v>
      </c>
    </row>
    <row r="2" spans="1:6" ht="12.75">
      <c r="A2" s="206" t="s">
        <v>106</v>
      </c>
      <c r="B2" s="206"/>
      <c r="C2" s="206"/>
      <c r="D2" s="206"/>
      <c r="E2" s="206"/>
      <c r="F2" s="206"/>
    </row>
    <row r="3" spans="1:6" ht="12.75">
      <c r="A3" s="206" t="s">
        <v>107</v>
      </c>
      <c r="B3" s="206"/>
      <c r="C3" s="206"/>
      <c r="D3" s="206"/>
      <c r="E3" s="206"/>
      <c r="F3" s="206"/>
    </row>
    <row r="4" spans="1:6" ht="12.75">
      <c r="A4" s="206" t="s">
        <v>108</v>
      </c>
      <c r="B4" s="206"/>
      <c r="C4" s="206"/>
      <c r="D4" s="206"/>
      <c r="E4" s="206"/>
      <c r="F4" s="206"/>
    </row>
    <row r="5" spans="1:5" ht="13.5" thickBot="1">
      <c r="A5" s="119"/>
      <c r="B5" s="119"/>
      <c r="C5" s="119"/>
      <c r="D5" s="119"/>
      <c r="E5" s="119"/>
    </row>
    <row r="6" spans="1:10" ht="13.5" thickBot="1">
      <c r="A6" s="120" t="s">
        <v>109</v>
      </c>
      <c r="B6" s="121" t="s">
        <v>130</v>
      </c>
      <c r="C6" s="122" t="s">
        <v>131</v>
      </c>
      <c r="D6" s="123" t="s">
        <v>102</v>
      </c>
      <c r="E6" s="123" t="s">
        <v>103</v>
      </c>
      <c r="F6" s="123" t="s">
        <v>133</v>
      </c>
      <c r="G6" s="123" t="s">
        <v>134</v>
      </c>
      <c r="H6" s="123" t="s">
        <v>141</v>
      </c>
      <c r="I6" s="123" t="s">
        <v>142</v>
      </c>
      <c r="J6" s="123" t="s">
        <v>143</v>
      </c>
    </row>
    <row r="7" spans="1:10" s="119" customFormat="1" ht="13.5" thickBot="1">
      <c r="A7" s="152">
        <v>1</v>
      </c>
      <c r="B7" s="153">
        <v>2</v>
      </c>
      <c r="C7" s="154">
        <v>3</v>
      </c>
      <c r="D7" s="153">
        <v>4</v>
      </c>
      <c r="E7" s="154">
        <v>5</v>
      </c>
      <c r="F7" s="153">
        <v>6</v>
      </c>
      <c r="G7" s="154">
        <v>7</v>
      </c>
      <c r="H7" s="155">
        <v>8</v>
      </c>
      <c r="I7" s="154">
        <v>9</v>
      </c>
      <c r="J7" s="155">
        <v>10</v>
      </c>
    </row>
    <row r="8" spans="1:10" ht="26.25" thickBot="1">
      <c r="A8" s="124" t="s">
        <v>40</v>
      </c>
      <c r="B8" s="125" t="s">
        <v>110</v>
      </c>
      <c r="C8" s="126" t="s">
        <v>111</v>
      </c>
      <c r="D8" s="127">
        <f>'[1]ПОТЕРИ'!$M$23*1000</f>
        <v>1487.16</v>
      </c>
      <c r="E8" s="127">
        <f>'[1]ПОТЕРИ'!$M$40*1000</f>
        <v>1765.56</v>
      </c>
      <c r="F8" s="127">
        <f>E8*1.1</f>
        <v>1942.12</v>
      </c>
      <c r="G8" s="127">
        <f>F8*1.1</f>
        <v>2136.33</v>
      </c>
      <c r="H8" s="127">
        <f>G8*1.1</f>
        <v>2349.96</v>
      </c>
      <c r="I8" s="127">
        <f>H8*1.1</f>
        <v>2584.96</v>
      </c>
      <c r="J8" s="127">
        <f>I8*1.1</f>
        <v>2843.46</v>
      </c>
    </row>
    <row r="9" spans="1:10" ht="42" customHeight="1">
      <c r="A9" s="128" t="s">
        <v>41</v>
      </c>
      <c r="B9" s="129" t="s">
        <v>112</v>
      </c>
      <c r="C9" s="130" t="s">
        <v>113</v>
      </c>
      <c r="D9" s="131">
        <f>D11</f>
        <v>2.081</v>
      </c>
      <c r="E9" s="131">
        <f>E11</f>
        <v>2.081</v>
      </c>
      <c r="F9" s="131">
        <f>F11</f>
        <v>2.081</v>
      </c>
      <c r="G9" s="131">
        <f>G11</f>
        <v>2.081</v>
      </c>
      <c r="H9" s="131">
        <f>H11</f>
        <v>2.081</v>
      </c>
      <c r="I9" s="131">
        <f>I11</f>
        <v>2.081</v>
      </c>
      <c r="J9" s="131">
        <f>J11</f>
        <v>2.081</v>
      </c>
    </row>
    <row r="10" spans="1:10" s="136" customFormat="1" ht="11.25">
      <c r="A10" s="132" t="s">
        <v>18</v>
      </c>
      <c r="B10" s="133" t="s">
        <v>81</v>
      </c>
      <c r="C10" s="134"/>
      <c r="D10" s="135"/>
      <c r="E10" s="135"/>
      <c r="F10" s="135"/>
      <c r="G10" s="135"/>
      <c r="H10" s="135"/>
      <c r="I10" s="135"/>
      <c r="J10" s="135"/>
    </row>
    <row r="11" spans="1:10" s="136" customFormat="1" ht="12.75">
      <c r="A11" s="132" t="s">
        <v>19</v>
      </c>
      <c r="B11" s="133" t="s">
        <v>82</v>
      </c>
      <c r="C11" s="137" t="s">
        <v>113</v>
      </c>
      <c r="D11" s="138">
        <f>D13</f>
        <v>2.081</v>
      </c>
      <c r="E11" s="138">
        <f>E13</f>
        <v>2.081</v>
      </c>
      <c r="F11" s="138">
        <f>F13</f>
        <v>2.081</v>
      </c>
      <c r="G11" s="138">
        <f>G13</f>
        <v>2.081</v>
      </c>
      <c r="H11" s="138">
        <f>H13</f>
        <v>2.081</v>
      </c>
      <c r="I11" s="138">
        <f>I13</f>
        <v>2.081</v>
      </c>
      <c r="J11" s="138">
        <f>J13</f>
        <v>2.081</v>
      </c>
    </row>
    <row r="12" spans="1:10" s="136" customFormat="1" ht="11.25">
      <c r="A12" s="139"/>
      <c r="B12" s="133" t="s">
        <v>83</v>
      </c>
      <c r="C12" s="134"/>
      <c r="D12" s="135"/>
      <c r="E12" s="135"/>
      <c r="F12" s="135"/>
      <c r="G12" s="135"/>
      <c r="H12" s="135"/>
      <c r="I12" s="135"/>
      <c r="J12" s="135"/>
    </row>
    <row r="13" spans="1:10" s="136" customFormat="1" ht="12.75">
      <c r="A13" s="139"/>
      <c r="B13" s="140" t="s">
        <v>84</v>
      </c>
      <c r="C13" s="137" t="s">
        <v>113</v>
      </c>
      <c r="D13" s="138">
        <f>'[2]П1.25'!D13</f>
        <v>2.081</v>
      </c>
      <c r="E13" s="138">
        <f>'[2]П1.25'!E13</f>
        <v>2.081</v>
      </c>
      <c r="F13" s="138">
        <f>'[2]П1.25'!F13</f>
        <v>2.081</v>
      </c>
      <c r="G13" s="138">
        <f>F13</f>
        <v>2.081</v>
      </c>
      <c r="H13" s="138">
        <f>F13</f>
        <v>2.081</v>
      </c>
      <c r="I13" s="138">
        <f>G13</f>
        <v>2.081</v>
      </c>
      <c r="J13" s="138">
        <f>H13</f>
        <v>2.081</v>
      </c>
    </row>
    <row r="14" spans="1:10" s="136" customFormat="1" ht="12" thickBot="1">
      <c r="A14" s="141" t="s">
        <v>21</v>
      </c>
      <c r="B14" s="142" t="s">
        <v>85</v>
      </c>
      <c r="C14" s="143"/>
      <c r="D14" s="144"/>
      <c r="E14" s="144"/>
      <c r="F14" s="144"/>
      <c r="G14" s="144"/>
      <c r="H14" s="144"/>
      <c r="I14" s="144"/>
      <c r="J14" s="144"/>
    </row>
    <row r="15" spans="1:10" ht="12.75">
      <c r="A15" s="128" t="s">
        <v>42</v>
      </c>
      <c r="B15" s="129" t="s">
        <v>114</v>
      </c>
      <c r="C15" s="130" t="s">
        <v>115</v>
      </c>
      <c r="D15" s="131">
        <f>D17</f>
        <v>0.067</v>
      </c>
      <c r="E15" s="131">
        <f>E17</f>
        <v>0.067</v>
      </c>
      <c r="F15" s="131">
        <f>F17</f>
        <v>0.067</v>
      </c>
      <c r="G15" s="131">
        <f>G17</f>
        <v>0.067</v>
      </c>
      <c r="H15" s="131">
        <f>H17</f>
        <v>0.067</v>
      </c>
      <c r="I15" s="131">
        <f>I17</f>
        <v>0.067</v>
      </c>
      <c r="J15" s="131">
        <f>J17</f>
        <v>0.067</v>
      </c>
    </row>
    <row r="16" spans="1:10" s="136" customFormat="1" ht="11.25">
      <c r="A16" s="132" t="s">
        <v>116</v>
      </c>
      <c r="B16" s="133" t="s">
        <v>81</v>
      </c>
      <c r="C16" s="134"/>
      <c r="D16" s="135"/>
      <c r="E16" s="135"/>
      <c r="F16" s="135"/>
      <c r="G16" s="135"/>
      <c r="H16" s="135"/>
      <c r="I16" s="135"/>
      <c r="J16" s="135"/>
    </row>
    <row r="17" spans="1:10" s="136" customFormat="1" ht="12.75">
      <c r="A17" s="132" t="s">
        <v>117</v>
      </c>
      <c r="B17" s="133" t="s">
        <v>82</v>
      </c>
      <c r="C17" s="137" t="s">
        <v>115</v>
      </c>
      <c r="D17" s="138">
        <f>D19</f>
        <v>0.067</v>
      </c>
      <c r="E17" s="138">
        <f>E19</f>
        <v>0.067</v>
      </c>
      <c r="F17" s="138">
        <f>F19</f>
        <v>0.067</v>
      </c>
      <c r="G17" s="138">
        <f>G19</f>
        <v>0.067</v>
      </c>
      <c r="H17" s="138">
        <f>H19</f>
        <v>0.067</v>
      </c>
      <c r="I17" s="138">
        <f>I19</f>
        <v>0.067</v>
      </c>
      <c r="J17" s="138">
        <f>J19</f>
        <v>0.067</v>
      </c>
    </row>
    <row r="18" spans="1:10" s="136" customFormat="1" ht="11.25">
      <c r="A18" s="139"/>
      <c r="B18" s="133" t="s">
        <v>83</v>
      </c>
      <c r="C18" s="134"/>
      <c r="D18" s="135"/>
      <c r="E18" s="135"/>
      <c r="F18" s="135"/>
      <c r="G18" s="135"/>
      <c r="H18" s="135"/>
      <c r="I18" s="135"/>
      <c r="J18" s="135"/>
    </row>
    <row r="19" spans="1:10" s="136" customFormat="1" ht="12.75">
      <c r="A19" s="139"/>
      <c r="B19" s="140" t="s">
        <v>84</v>
      </c>
      <c r="C19" s="137" t="s">
        <v>115</v>
      </c>
      <c r="D19" s="138">
        <f>'[2]П1.25'!D19</f>
        <v>0.067</v>
      </c>
      <c r="E19" s="138">
        <f>'[2]П1.25'!E19</f>
        <v>0.067</v>
      </c>
      <c r="F19" s="138">
        <f>'[2]П1.25'!F19</f>
        <v>0.067</v>
      </c>
      <c r="G19" s="138">
        <f>F19</f>
        <v>0.067</v>
      </c>
      <c r="H19" s="138">
        <f>F19</f>
        <v>0.067</v>
      </c>
      <c r="I19" s="138">
        <f>G19</f>
        <v>0.067</v>
      </c>
      <c r="J19" s="138">
        <f>H19</f>
        <v>0.067</v>
      </c>
    </row>
    <row r="20" spans="1:10" s="136" customFormat="1" ht="12" thickBot="1">
      <c r="A20" s="141" t="s">
        <v>118</v>
      </c>
      <c r="B20" s="142" t="s">
        <v>85</v>
      </c>
      <c r="C20" s="143"/>
      <c r="D20" s="144"/>
      <c r="E20" s="144"/>
      <c r="F20" s="144"/>
      <c r="G20" s="144"/>
      <c r="H20" s="144"/>
      <c r="I20" s="144"/>
      <c r="J20" s="144"/>
    </row>
    <row r="21" spans="1:10" ht="15.75" customHeight="1">
      <c r="A21" s="128" t="s">
        <v>89</v>
      </c>
      <c r="B21" s="129" t="s">
        <v>119</v>
      </c>
      <c r="C21" s="130" t="s">
        <v>120</v>
      </c>
      <c r="D21" s="131">
        <f>D23</f>
        <v>2.014</v>
      </c>
      <c r="E21" s="131">
        <f>E23</f>
        <v>2.014</v>
      </c>
      <c r="F21" s="131">
        <f>F23</f>
        <v>2.014</v>
      </c>
      <c r="G21" s="131">
        <f>G23</f>
        <v>2.014</v>
      </c>
      <c r="H21" s="131">
        <f>H23</f>
        <v>2.014</v>
      </c>
      <c r="I21" s="131">
        <f>I23</f>
        <v>2.014</v>
      </c>
      <c r="J21" s="131">
        <f>J23</f>
        <v>2.014</v>
      </c>
    </row>
    <row r="22" spans="1:10" s="136" customFormat="1" ht="11.25">
      <c r="A22" s="132" t="s">
        <v>91</v>
      </c>
      <c r="B22" s="133" t="s">
        <v>81</v>
      </c>
      <c r="C22" s="134"/>
      <c r="D22" s="135"/>
      <c r="E22" s="135"/>
      <c r="F22" s="135"/>
      <c r="G22" s="135"/>
      <c r="H22" s="135"/>
      <c r="I22" s="135"/>
      <c r="J22" s="135"/>
    </row>
    <row r="23" spans="1:10" s="136" customFormat="1" ht="12.75">
      <c r="A23" s="132" t="s">
        <v>92</v>
      </c>
      <c r="B23" s="133" t="s">
        <v>82</v>
      </c>
      <c r="C23" s="137" t="s">
        <v>121</v>
      </c>
      <c r="D23" s="138">
        <f>D25</f>
        <v>2.014</v>
      </c>
      <c r="E23" s="138">
        <f>E25</f>
        <v>2.014</v>
      </c>
      <c r="F23" s="138">
        <f>F25</f>
        <v>2.014</v>
      </c>
      <c r="G23" s="138">
        <f>G25</f>
        <v>2.014</v>
      </c>
      <c r="H23" s="138">
        <f>H25</f>
        <v>2.014</v>
      </c>
      <c r="I23" s="138">
        <f>I25</f>
        <v>2.014</v>
      </c>
      <c r="J23" s="138">
        <f>J25</f>
        <v>2.014</v>
      </c>
    </row>
    <row r="24" spans="1:10" s="136" customFormat="1" ht="11.25">
      <c r="A24" s="139"/>
      <c r="B24" s="133" t="s">
        <v>83</v>
      </c>
      <c r="C24" s="134"/>
      <c r="D24" s="135"/>
      <c r="E24" s="135"/>
      <c r="F24" s="135"/>
      <c r="G24" s="135"/>
      <c r="H24" s="135"/>
      <c r="I24" s="135"/>
      <c r="J24" s="135"/>
    </row>
    <row r="25" spans="1:10" s="136" customFormat="1" ht="12.75">
      <c r="A25" s="139"/>
      <c r="B25" s="140" t="s">
        <v>84</v>
      </c>
      <c r="C25" s="137" t="s">
        <v>121</v>
      </c>
      <c r="D25" s="138">
        <f>D13-D19</f>
        <v>2.014</v>
      </c>
      <c r="E25" s="138">
        <f>E13-E19</f>
        <v>2.014</v>
      </c>
      <c r="F25" s="138">
        <f>F13-F19</f>
        <v>2.014</v>
      </c>
      <c r="G25" s="138">
        <f>G13-G19</f>
        <v>2.014</v>
      </c>
      <c r="H25" s="138">
        <f>H13-H19</f>
        <v>2.014</v>
      </c>
      <c r="I25" s="138">
        <f>I13-I19</f>
        <v>2.014</v>
      </c>
      <c r="J25" s="138">
        <f>J13-J19</f>
        <v>2.014</v>
      </c>
    </row>
    <row r="26" spans="1:10" s="136" customFormat="1" ht="12" thickBot="1">
      <c r="A26" s="141" t="s">
        <v>93</v>
      </c>
      <c r="B26" s="142" t="s">
        <v>85</v>
      </c>
      <c r="C26" s="143"/>
      <c r="D26" s="144"/>
      <c r="E26" s="144"/>
      <c r="F26" s="144"/>
      <c r="G26" s="144"/>
      <c r="H26" s="144"/>
      <c r="I26" s="144"/>
      <c r="J26" s="144"/>
    </row>
    <row r="27" spans="1:10" ht="12.75">
      <c r="A27" s="128" t="s">
        <v>94</v>
      </c>
      <c r="B27" s="129" t="s">
        <v>122</v>
      </c>
      <c r="C27" s="130" t="s">
        <v>80</v>
      </c>
      <c r="D27" s="145">
        <f>D8*D15</f>
        <v>99.64</v>
      </c>
      <c r="E27" s="145">
        <f>E8*E15</f>
        <v>118.293</v>
      </c>
      <c r="F27" s="145">
        <f>F8*F15</f>
        <v>130.122</v>
      </c>
      <c r="G27" s="145">
        <f>G8*G15</f>
        <v>143.134</v>
      </c>
      <c r="H27" s="145">
        <f>H8*H15</f>
        <v>157.447</v>
      </c>
      <c r="I27" s="145">
        <f>I8*I15</f>
        <v>173.192</v>
      </c>
      <c r="J27" s="145">
        <f>J8*J15</f>
        <v>190.512</v>
      </c>
    </row>
    <row r="28" spans="1:10" s="136" customFormat="1" ht="11.25">
      <c r="A28" s="132" t="s">
        <v>97</v>
      </c>
      <c r="B28" s="133" t="s">
        <v>81</v>
      </c>
      <c r="C28" s="134"/>
      <c r="D28" s="146"/>
      <c r="E28" s="146"/>
      <c r="F28" s="146"/>
      <c r="G28" s="146"/>
      <c r="H28" s="146"/>
      <c r="I28" s="146"/>
      <c r="J28" s="146"/>
    </row>
    <row r="29" spans="1:10" s="136" customFormat="1" ht="12.75">
      <c r="A29" s="132" t="s">
        <v>98</v>
      </c>
      <c r="B29" s="133" t="s">
        <v>82</v>
      </c>
      <c r="C29" s="137" t="s">
        <v>80</v>
      </c>
      <c r="D29" s="147">
        <f>D27</f>
        <v>99.64</v>
      </c>
      <c r="E29" s="147">
        <f>E27</f>
        <v>118.293</v>
      </c>
      <c r="F29" s="147">
        <f>F27</f>
        <v>130.122</v>
      </c>
      <c r="G29" s="147">
        <f>G27</f>
        <v>143.134</v>
      </c>
      <c r="H29" s="147">
        <f>H27</f>
        <v>157.447</v>
      </c>
      <c r="I29" s="147">
        <f>I27</f>
        <v>173.192</v>
      </c>
      <c r="J29" s="147">
        <f>J27</f>
        <v>190.512</v>
      </c>
    </row>
    <row r="30" spans="1:10" s="136" customFormat="1" ht="11.25">
      <c r="A30" s="139"/>
      <c r="B30" s="133" t="s">
        <v>83</v>
      </c>
      <c r="C30" s="134"/>
      <c r="D30" s="146"/>
      <c r="E30" s="146"/>
      <c r="F30" s="146"/>
      <c r="G30" s="146"/>
      <c r="H30" s="146"/>
      <c r="I30" s="146"/>
      <c r="J30" s="146"/>
    </row>
    <row r="31" spans="1:10" s="136" customFormat="1" ht="12.75">
      <c r="A31" s="139"/>
      <c r="B31" s="140" t="s">
        <v>84</v>
      </c>
      <c r="C31" s="137" t="s">
        <v>80</v>
      </c>
      <c r="D31" s="147">
        <f>D27</f>
        <v>99.64</v>
      </c>
      <c r="E31" s="147">
        <f>E27</f>
        <v>118.293</v>
      </c>
      <c r="F31" s="147">
        <f>F27</f>
        <v>130.122</v>
      </c>
      <c r="G31" s="147">
        <f>G27</f>
        <v>143.134</v>
      </c>
      <c r="H31" s="147">
        <f>H27</f>
        <v>157.447</v>
      </c>
      <c r="I31" s="147">
        <f>I27</f>
        <v>173.192</v>
      </c>
      <c r="J31" s="147">
        <f>J27</f>
        <v>190.512</v>
      </c>
    </row>
    <row r="32" spans="1:10" s="136" customFormat="1" ht="12" thickBot="1">
      <c r="A32" s="141" t="s">
        <v>99</v>
      </c>
      <c r="B32" s="142" t="s">
        <v>85</v>
      </c>
      <c r="C32" s="143"/>
      <c r="D32" s="148"/>
      <c r="E32" s="148"/>
      <c r="F32" s="148"/>
      <c r="G32" s="148"/>
      <c r="H32" s="148"/>
      <c r="I32" s="148"/>
      <c r="J32" s="148"/>
    </row>
    <row r="33" spans="1:10" ht="51">
      <c r="A33" s="128" t="s">
        <v>123</v>
      </c>
      <c r="B33" s="129" t="s">
        <v>124</v>
      </c>
      <c r="C33" s="130" t="s">
        <v>125</v>
      </c>
      <c r="D33" s="145">
        <f>D27/D21</f>
        <v>49.474</v>
      </c>
      <c r="E33" s="145">
        <f>E27/E21</f>
        <v>58.735</v>
      </c>
      <c r="F33" s="145">
        <f>F27/F21</f>
        <v>64.609</v>
      </c>
      <c r="G33" s="145">
        <f>G27/G21</f>
        <v>71.07</v>
      </c>
      <c r="H33" s="145">
        <f>H27/H21</f>
        <v>78.176</v>
      </c>
      <c r="I33" s="145">
        <f>I27/I21</f>
        <v>85.994</v>
      </c>
      <c r="J33" s="145">
        <f>J27/J21</f>
        <v>94.594</v>
      </c>
    </row>
    <row r="34" spans="1:10" s="136" customFormat="1" ht="11.25">
      <c r="A34" s="132" t="s">
        <v>126</v>
      </c>
      <c r="B34" s="133" t="s">
        <v>81</v>
      </c>
      <c r="C34" s="134"/>
      <c r="D34" s="149"/>
      <c r="E34" s="149"/>
      <c r="F34" s="149"/>
      <c r="G34" s="149"/>
      <c r="H34" s="149"/>
      <c r="I34" s="149"/>
      <c r="J34" s="149"/>
    </row>
    <row r="35" spans="1:10" s="136" customFormat="1" ht="12.75">
      <c r="A35" s="132" t="s">
        <v>127</v>
      </c>
      <c r="B35" s="133" t="s">
        <v>82</v>
      </c>
      <c r="C35" s="137" t="s">
        <v>125</v>
      </c>
      <c r="D35" s="147">
        <f>D33</f>
        <v>49.474</v>
      </c>
      <c r="E35" s="147">
        <f>E33</f>
        <v>58.735</v>
      </c>
      <c r="F35" s="147">
        <f>F33</f>
        <v>64.609</v>
      </c>
      <c r="G35" s="147">
        <f>G33</f>
        <v>71.07</v>
      </c>
      <c r="H35" s="147">
        <f>H33</f>
        <v>78.176</v>
      </c>
      <c r="I35" s="147">
        <f>I33</f>
        <v>85.994</v>
      </c>
      <c r="J35" s="147">
        <f>J33</f>
        <v>94.594</v>
      </c>
    </row>
    <row r="36" spans="1:10" s="136" customFormat="1" ht="11.25">
      <c r="A36" s="139"/>
      <c r="B36" s="133" t="s">
        <v>83</v>
      </c>
      <c r="C36" s="134"/>
      <c r="D36" s="146"/>
      <c r="E36" s="146"/>
      <c r="F36" s="146"/>
      <c r="G36" s="146"/>
      <c r="H36" s="146"/>
      <c r="I36" s="146"/>
      <c r="J36" s="146"/>
    </row>
    <row r="37" spans="1:10" s="136" customFormat="1" ht="12.75">
      <c r="A37" s="139"/>
      <c r="B37" s="140" t="s">
        <v>84</v>
      </c>
      <c r="C37" s="137" t="s">
        <v>125</v>
      </c>
      <c r="D37" s="147">
        <f>D33</f>
        <v>49.474</v>
      </c>
      <c r="E37" s="147">
        <f>E33</f>
        <v>58.735</v>
      </c>
      <c r="F37" s="147">
        <f>F33</f>
        <v>64.609</v>
      </c>
      <c r="G37" s="147">
        <f>G33</f>
        <v>71.07</v>
      </c>
      <c r="H37" s="147">
        <f>H33</f>
        <v>78.176</v>
      </c>
      <c r="I37" s="147">
        <f>I33</f>
        <v>85.994</v>
      </c>
      <c r="J37" s="147">
        <f>J33</f>
        <v>94.594</v>
      </c>
    </row>
    <row r="38" spans="1:10" s="136" customFormat="1" ht="12" thickBot="1">
      <c r="A38" s="141" t="s">
        <v>128</v>
      </c>
      <c r="B38" s="142" t="s">
        <v>85</v>
      </c>
      <c r="C38" s="143"/>
      <c r="D38" s="148"/>
      <c r="E38" s="148"/>
      <c r="F38" s="148"/>
      <c r="G38" s="148"/>
      <c r="H38" s="148"/>
      <c r="I38" s="148"/>
      <c r="J38" s="148"/>
    </row>
    <row r="44" s="150" customFormat="1" ht="12.75">
      <c r="B44" s="150" t="s">
        <v>100</v>
      </c>
    </row>
    <row r="45" spans="2:5" s="150" customFormat="1" ht="12.75">
      <c r="B45" s="150" t="s">
        <v>101</v>
      </c>
      <c r="E45" s="150" t="s">
        <v>129</v>
      </c>
    </row>
  </sheetData>
  <sheetProtection/>
  <protectedRanges>
    <protectedRange sqref="D8:J8" name="Диапазон2"/>
    <protectedRange sqref="D8:J8" name="Диапазон1"/>
  </protectedRanges>
  <mergeCells count="3">
    <mergeCell ref="A2:F2"/>
    <mergeCell ref="A3:F3"/>
    <mergeCell ref="A4:F4"/>
  </mergeCells>
  <printOptions/>
  <pageMargins left="0.35433070866141736" right="0.1968503937007874" top="0.2755905511811024" bottom="0.2755905511811024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38"/>
  <sheetViews>
    <sheetView tabSelected="1" zoomScalePageLayoutView="0" workbookViewId="0" topLeftCell="A1">
      <selection activeCell="P13" sqref="P13"/>
    </sheetView>
  </sheetViews>
  <sheetFormatPr defaultColWidth="8.796875" defaultRowHeight="14.25"/>
  <cols>
    <col min="1" max="1" width="3.3984375" style="84" customWidth="1"/>
    <col min="2" max="2" width="24.09765625" style="84" customWidth="1"/>
    <col min="3" max="3" width="6" style="84" customWidth="1"/>
    <col min="4" max="4" width="3.69921875" style="84" hidden="1" customWidth="1"/>
    <col min="5" max="5" width="4.69921875" style="84" hidden="1" customWidth="1"/>
    <col min="6" max="6" width="8.59765625" style="84" customWidth="1"/>
    <col min="7" max="8" width="8.8984375" style="84" bestFit="1" customWidth="1"/>
    <col min="9" max="12" width="8.8984375" style="84" customWidth="1"/>
    <col min="13" max="16384" width="9.09765625" style="84" customWidth="1"/>
  </cols>
  <sheetData>
    <row r="1" spans="1:6" ht="12">
      <c r="A1" s="116" t="s">
        <v>101</v>
      </c>
      <c r="B1" s="113"/>
      <c r="C1" s="113"/>
      <c r="D1" s="113"/>
      <c r="E1" s="113"/>
      <c r="F1" s="113"/>
    </row>
    <row r="2" spans="1:8" ht="15">
      <c r="A2" s="208" t="s">
        <v>76</v>
      </c>
      <c r="B2" s="208"/>
      <c r="C2" s="208"/>
      <c r="D2" s="208"/>
      <c r="E2" s="208"/>
      <c r="F2" s="208"/>
      <c r="G2" s="208"/>
      <c r="H2" s="208"/>
    </row>
    <row r="3" spans="1:8" ht="15">
      <c r="A3" s="208" t="s">
        <v>77</v>
      </c>
      <c r="B3" s="208"/>
      <c r="C3" s="208"/>
      <c r="D3" s="208"/>
      <c r="E3" s="208"/>
      <c r="F3" s="208"/>
      <c r="G3" s="208"/>
      <c r="H3" s="208"/>
    </row>
    <row r="4" ht="12.75" thickBot="1"/>
    <row r="5" spans="1:12" s="85" customFormat="1" ht="39" customHeight="1" thickBot="1">
      <c r="A5" s="201" t="s">
        <v>78</v>
      </c>
      <c r="B5" s="202"/>
      <c r="C5" s="203" t="s">
        <v>79</v>
      </c>
      <c r="D5" s="209" t="s">
        <v>135</v>
      </c>
      <c r="E5" s="225"/>
      <c r="F5" s="199" t="s">
        <v>102</v>
      </c>
      <c r="G5" s="235" t="s">
        <v>103</v>
      </c>
      <c r="H5" s="235" t="s">
        <v>133</v>
      </c>
      <c r="I5" s="235" t="s">
        <v>134</v>
      </c>
      <c r="J5" s="235" t="s">
        <v>141</v>
      </c>
      <c r="K5" s="235" t="s">
        <v>142</v>
      </c>
      <c r="L5" s="200" t="s">
        <v>143</v>
      </c>
    </row>
    <row r="6" spans="1:12" ht="48">
      <c r="A6" s="86" t="s">
        <v>40</v>
      </c>
      <c r="B6" s="87" t="s">
        <v>140</v>
      </c>
      <c r="C6" s="88" t="s">
        <v>80</v>
      </c>
      <c r="D6" s="89">
        <f>'Табл. расходов'!D64-'Табл. расходов'!D52-'Табл. расходов'!D39</f>
        <v>1318.96</v>
      </c>
      <c r="E6" s="226"/>
      <c r="F6" s="89">
        <f>'Табл. расходов'!E64-'Табл. расходов'!E52-'Табл. расходов'!E39</f>
        <v>1178.24</v>
      </c>
      <c r="G6" s="236">
        <f>'Табл. расходов'!F64-'Табл. расходов'!F52-'Табл. расходов'!F39</f>
        <v>1221.48</v>
      </c>
      <c r="H6" s="236">
        <f>'Табл. расходов'!G64-'Табл. расходов'!G52-'Табл. расходов'!G39</f>
        <v>1277.23</v>
      </c>
      <c r="I6" s="236">
        <f>'Табл. расходов'!H64-'Табл. расходов'!H52-'Табл. расходов'!H39</f>
        <v>1349.5</v>
      </c>
      <c r="J6" s="236">
        <f>'Табл. расходов'!I64-'Табл. расходов'!I52-'Табл. расходов'!I39</f>
        <v>1425.9</v>
      </c>
      <c r="K6" s="236">
        <f>'Табл. расходов'!J64-'Табл. расходов'!J52-'Табл. расходов'!J39</f>
        <v>1506.64</v>
      </c>
      <c r="L6" s="237">
        <f>'Табл. расходов'!K64-'Табл. расходов'!K52-'Табл. расходов'!K39</f>
        <v>1591.99</v>
      </c>
    </row>
    <row r="7" spans="1:12" s="94" customFormat="1" ht="24">
      <c r="A7" s="204" t="s">
        <v>7</v>
      </c>
      <c r="B7" s="90" t="s">
        <v>81</v>
      </c>
      <c r="C7" s="91"/>
      <c r="D7" s="92"/>
      <c r="E7" s="227"/>
      <c r="F7" s="92"/>
      <c r="G7" s="231"/>
      <c r="H7" s="231"/>
      <c r="I7" s="231"/>
      <c r="J7" s="231"/>
      <c r="K7" s="231"/>
      <c r="L7" s="93"/>
    </row>
    <row r="8" spans="1:12" s="94" customFormat="1" ht="19.5">
      <c r="A8" s="207" t="s">
        <v>51</v>
      </c>
      <c r="B8" s="90" t="s">
        <v>82</v>
      </c>
      <c r="C8" s="95" t="s">
        <v>80</v>
      </c>
      <c r="D8" s="96">
        <f>D6</f>
        <v>1318.96</v>
      </c>
      <c r="E8" s="228"/>
      <c r="F8" s="96">
        <f>F6</f>
        <v>1178.24</v>
      </c>
      <c r="G8" s="232">
        <f>G6</f>
        <v>1221.48</v>
      </c>
      <c r="H8" s="232">
        <f>H6</f>
        <v>1277.23</v>
      </c>
      <c r="I8" s="232">
        <f>I6</f>
        <v>1349.5</v>
      </c>
      <c r="J8" s="232">
        <f>J6</f>
        <v>1425.9</v>
      </c>
      <c r="K8" s="232">
        <f>K6</f>
        <v>1506.64</v>
      </c>
      <c r="L8" s="233">
        <f>L6</f>
        <v>1591.99</v>
      </c>
    </row>
    <row r="9" spans="1:12" s="94" customFormat="1" ht="12" customHeight="1">
      <c r="A9" s="207"/>
      <c r="B9" s="97" t="s">
        <v>83</v>
      </c>
      <c r="C9" s="91"/>
      <c r="D9" s="92"/>
      <c r="E9" s="227"/>
      <c r="F9" s="92"/>
      <c r="G9" s="231"/>
      <c r="H9" s="231"/>
      <c r="I9" s="232"/>
      <c r="J9" s="232"/>
      <c r="K9" s="232"/>
      <c r="L9" s="233"/>
    </row>
    <row r="10" spans="1:12" s="94" customFormat="1" ht="12.75" customHeight="1">
      <c r="A10" s="207"/>
      <c r="B10" s="90" t="s">
        <v>84</v>
      </c>
      <c r="C10" s="224"/>
      <c r="D10" s="98">
        <f>D6</f>
        <v>1318.96</v>
      </c>
      <c r="E10" s="229"/>
      <c r="F10" s="96">
        <f>F6</f>
        <v>1178.24</v>
      </c>
      <c r="G10" s="232">
        <f>G6</f>
        <v>1221.48</v>
      </c>
      <c r="H10" s="232">
        <f>H6</f>
        <v>1277.23</v>
      </c>
      <c r="I10" s="232">
        <f>I8</f>
        <v>1349.5</v>
      </c>
      <c r="J10" s="232">
        <f>J8</f>
        <v>1425.9</v>
      </c>
      <c r="K10" s="232">
        <f>K8</f>
        <v>1506.64</v>
      </c>
      <c r="L10" s="233">
        <f>L8</f>
        <v>1591.99</v>
      </c>
    </row>
    <row r="11" spans="1:12" s="94" customFormat="1" ht="24.75" thickBot="1">
      <c r="A11" s="99" t="s">
        <v>9</v>
      </c>
      <c r="B11" s="100" t="s">
        <v>85</v>
      </c>
      <c r="C11" s="101"/>
      <c r="D11" s="102"/>
      <c r="E11" s="230"/>
      <c r="F11" s="238"/>
      <c r="G11" s="239"/>
      <c r="H11" s="239"/>
      <c r="I11" s="239"/>
      <c r="J11" s="239"/>
      <c r="K11" s="239"/>
      <c r="L11" s="240"/>
    </row>
    <row r="12" spans="1:12" ht="48">
      <c r="A12" s="86" t="s">
        <v>41</v>
      </c>
      <c r="B12" s="87" t="s">
        <v>86</v>
      </c>
      <c r="C12" s="88" t="s">
        <v>80</v>
      </c>
      <c r="D12" s="89">
        <f>D14</f>
        <v>66.8</v>
      </c>
      <c r="E12" s="226"/>
      <c r="F12" s="89">
        <f>F14</f>
        <v>74.88</v>
      </c>
      <c r="G12" s="236">
        <f>G14</f>
        <v>78.86</v>
      </c>
      <c r="H12" s="236">
        <f>H14</f>
        <v>82.48</v>
      </c>
      <c r="I12" s="236">
        <f>I14</f>
        <v>87.16</v>
      </c>
      <c r="J12" s="236">
        <f>J14</f>
        <v>92.11</v>
      </c>
      <c r="K12" s="236">
        <f>K14</f>
        <v>97.35</v>
      </c>
      <c r="L12" s="237">
        <f>L14</f>
        <v>102.89</v>
      </c>
    </row>
    <row r="13" spans="1:12" s="94" customFormat="1" ht="24">
      <c r="A13" s="204" t="s">
        <v>18</v>
      </c>
      <c r="B13" s="90" t="s">
        <v>81</v>
      </c>
      <c r="C13" s="91"/>
      <c r="D13" s="92"/>
      <c r="E13" s="227"/>
      <c r="F13" s="92"/>
      <c r="G13" s="231"/>
      <c r="H13" s="231"/>
      <c r="I13" s="231"/>
      <c r="J13" s="231"/>
      <c r="K13" s="231"/>
      <c r="L13" s="93"/>
    </row>
    <row r="14" spans="1:12" s="94" customFormat="1" ht="19.5">
      <c r="A14" s="207" t="s">
        <v>19</v>
      </c>
      <c r="B14" s="90" t="s">
        <v>82</v>
      </c>
      <c r="C14" s="104" t="s">
        <v>80</v>
      </c>
      <c r="D14" s="98">
        <f>D15+D16</f>
        <v>66.8</v>
      </c>
      <c r="E14" s="229"/>
      <c r="F14" s="96">
        <f>F15+F16</f>
        <v>74.88</v>
      </c>
      <c r="G14" s="232">
        <f>G15+G16</f>
        <v>78.86</v>
      </c>
      <c r="H14" s="232">
        <f>H15+H16</f>
        <v>82.48</v>
      </c>
      <c r="I14" s="232">
        <f>I15+I16</f>
        <v>87.16</v>
      </c>
      <c r="J14" s="232">
        <f>J15+J16</f>
        <v>92.11</v>
      </c>
      <c r="K14" s="232">
        <f>K15+K16</f>
        <v>97.35</v>
      </c>
      <c r="L14" s="233">
        <f>L15+L16</f>
        <v>102.89</v>
      </c>
    </row>
    <row r="15" spans="1:12" s="94" customFormat="1" ht="13.5" customHeight="1">
      <c r="A15" s="207"/>
      <c r="B15" s="97" t="s">
        <v>83</v>
      </c>
      <c r="C15" s="91"/>
      <c r="D15" s="92"/>
      <c r="E15" s="227"/>
      <c r="F15" s="92"/>
      <c r="G15" s="231"/>
      <c r="H15" s="231"/>
      <c r="I15" s="231"/>
      <c r="J15" s="231"/>
      <c r="K15" s="231"/>
      <c r="L15" s="93"/>
    </row>
    <row r="16" spans="1:12" s="94" customFormat="1" ht="10.5" customHeight="1">
      <c r="A16" s="207"/>
      <c r="B16" s="90" t="s">
        <v>84</v>
      </c>
      <c r="C16" s="104" t="s">
        <v>80</v>
      </c>
      <c r="D16" s="98">
        <f>'Табл. расходов'!D39+'Табл. расходов'!D52</f>
        <v>66.8</v>
      </c>
      <c r="E16" s="229"/>
      <c r="F16" s="96">
        <f>'Табл. расходов'!E39+'Табл. расходов'!E52</f>
        <v>74.88</v>
      </c>
      <c r="G16" s="232">
        <f>'Табл. расходов'!F39+'Табл. расходов'!F52</f>
        <v>78.86</v>
      </c>
      <c r="H16" s="232">
        <f>'Табл. расходов'!G39+'Табл. расходов'!G52</f>
        <v>82.48</v>
      </c>
      <c r="I16" s="232">
        <f>'Табл. расходов'!H39+'Табл. расходов'!H52</f>
        <v>87.16</v>
      </c>
      <c r="J16" s="232">
        <f>'Табл. расходов'!I39+'Табл. расходов'!I52</f>
        <v>92.11</v>
      </c>
      <c r="K16" s="232">
        <f>'Табл. расходов'!J39+'Табл. расходов'!J52</f>
        <v>97.35</v>
      </c>
      <c r="L16" s="233">
        <f>'Табл. расходов'!K39+'Табл. расходов'!K52</f>
        <v>102.89</v>
      </c>
    </row>
    <row r="17" spans="1:12" s="94" customFormat="1" ht="24.75" thickBot="1">
      <c r="A17" s="99" t="s">
        <v>21</v>
      </c>
      <c r="B17" s="100" t="s">
        <v>85</v>
      </c>
      <c r="C17" s="101"/>
      <c r="D17" s="102"/>
      <c r="E17" s="230"/>
      <c r="F17" s="102"/>
      <c r="G17" s="234"/>
      <c r="H17" s="234"/>
      <c r="I17" s="234"/>
      <c r="J17" s="234"/>
      <c r="K17" s="234"/>
      <c r="L17" s="103"/>
    </row>
    <row r="18" spans="1:12" ht="24.75" thickBot="1">
      <c r="A18" s="105" t="s">
        <v>42</v>
      </c>
      <c r="B18" s="106" t="s">
        <v>87</v>
      </c>
      <c r="C18" s="107" t="s">
        <v>88</v>
      </c>
      <c r="D18" s="108"/>
      <c r="E18" s="109"/>
      <c r="F18" s="241"/>
      <c r="G18" s="241"/>
      <c r="H18" s="242"/>
      <c r="I18" s="242"/>
      <c r="J18" s="242"/>
      <c r="K18" s="242"/>
      <c r="L18" s="243"/>
    </row>
    <row r="19" spans="1:12" ht="48">
      <c r="A19" s="86" t="s">
        <v>89</v>
      </c>
      <c r="B19" s="87" t="s">
        <v>90</v>
      </c>
      <c r="C19" s="88" t="s">
        <v>80</v>
      </c>
      <c r="D19" s="89">
        <f>D6+D12</f>
        <v>1385.76</v>
      </c>
      <c r="E19" s="226"/>
      <c r="F19" s="89">
        <f>F6+F12</f>
        <v>1253.12</v>
      </c>
      <c r="G19" s="236">
        <f>G6+G12</f>
        <v>1300.34</v>
      </c>
      <c r="H19" s="236">
        <f>H6+H12</f>
        <v>1359.71</v>
      </c>
      <c r="I19" s="236">
        <f>I6+I12</f>
        <v>1436.66</v>
      </c>
      <c r="J19" s="236">
        <f>J6+J12</f>
        <v>1518.01</v>
      </c>
      <c r="K19" s="236">
        <f>K6+K12</f>
        <v>1603.99</v>
      </c>
      <c r="L19" s="237">
        <f>L6+L12</f>
        <v>1694.88</v>
      </c>
    </row>
    <row r="20" spans="1:12" s="94" customFormat="1" ht="24">
      <c r="A20" s="204" t="s">
        <v>91</v>
      </c>
      <c r="B20" s="90" t="s">
        <v>81</v>
      </c>
      <c r="C20" s="91"/>
      <c r="D20" s="92"/>
      <c r="E20" s="227"/>
      <c r="F20" s="92"/>
      <c r="G20" s="231"/>
      <c r="H20" s="231"/>
      <c r="I20" s="231"/>
      <c r="J20" s="231"/>
      <c r="K20" s="231"/>
      <c r="L20" s="93"/>
    </row>
    <row r="21" spans="1:12" s="94" customFormat="1" ht="11.25" customHeight="1">
      <c r="A21" s="207" t="s">
        <v>92</v>
      </c>
      <c r="B21" s="90" t="s">
        <v>82</v>
      </c>
      <c r="C21" s="104" t="s">
        <v>80</v>
      </c>
      <c r="D21" s="98">
        <f>D8+D14</f>
        <v>1385.76</v>
      </c>
      <c r="E21" s="229"/>
      <c r="F21" s="96">
        <f>F8+F14</f>
        <v>1253.12</v>
      </c>
      <c r="G21" s="232">
        <f>G8+G14</f>
        <v>1300.34</v>
      </c>
      <c r="H21" s="232">
        <f>H8+H14</f>
        <v>1359.71</v>
      </c>
      <c r="I21" s="232">
        <f>I8+I14</f>
        <v>1436.66</v>
      </c>
      <c r="J21" s="232">
        <f>J8+J14</f>
        <v>1518.01</v>
      </c>
      <c r="K21" s="232">
        <f>K8+K14</f>
        <v>1603.99</v>
      </c>
      <c r="L21" s="233">
        <f>L8+L14</f>
        <v>1694.88</v>
      </c>
    </row>
    <row r="22" spans="1:12" s="94" customFormat="1" ht="12">
      <c r="A22" s="207"/>
      <c r="B22" s="97" t="s">
        <v>83</v>
      </c>
      <c r="C22" s="91"/>
      <c r="D22" s="92"/>
      <c r="E22" s="227"/>
      <c r="F22" s="92"/>
      <c r="G22" s="231"/>
      <c r="H22" s="231"/>
      <c r="I22" s="231"/>
      <c r="J22" s="231"/>
      <c r="K22" s="231"/>
      <c r="L22" s="93"/>
    </row>
    <row r="23" spans="1:12" s="94" customFormat="1" ht="13.5" customHeight="1">
      <c r="A23" s="207"/>
      <c r="B23" s="90" t="s">
        <v>84</v>
      </c>
      <c r="C23" s="104" t="s">
        <v>80</v>
      </c>
      <c r="D23" s="98">
        <f>D10+D16</f>
        <v>1385.76</v>
      </c>
      <c r="E23" s="229"/>
      <c r="F23" s="96">
        <f>F10+F16</f>
        <v>1253.12</v>
      </c>
      <c r="G23" s="232">
        <f>G10+G16</f>
        <v>1300.34</v>
      </c>
      <c r="H23" s="232">
        <f>H10+H16</f>
        <v>1359.71</v>
      </c>
      <c r="I23" s="232">
        <f>I10+I16</f>
        <v>1436.66</v>
      </c>
      <c r="J23" s="232">
        <f>J10+J16</f>
        <v>1518.01</v>
      </c>
      <c r="K23" s="232">
        <f>K10+K16</f>
        <v>1603.99</v>
      </c>
      <c r="L23" s="233">
        <f>L10+L16</f>
        <v>1694.88</v>
      </c>
    </row>
    <row r="24" spans="1:12" s="94" customFormat="1" ht="24.75" thickBot="1">
      <c r="A24" s="99" t="s">
        <v>93</v>
      </c>
      <c r="B24" s="100" t="s">
        <v>85</v>
      </c>
      <c r="C24" s="101"/>
      <c r="D24" s="102"/>
      <c r="E24" s="230"/>
      <c r="F24" s="238"/>
      <c r="G24" s="239"/>
      <c r="H24" s="239"/>
      <c r="I24" s="239"/>
      <c r="J24" s="239"/>
      <c r="K24" s="239"/>
      <c r="L24" s="240"/>
    </row>
    <row r="25" spans="1:12" ht="36">
      <c r="A25" s="86" t="s">
        <v>94</v>
      </c>
      <c r="B25" s="87" t="s">
        <v>95</v>
      </c>
      <c r="C25" s="88" t="s">
        <v>96</v>
      </c>
      <c r="D25" s="89">
        <f>D19/(D31*12)</f>
        <v>253.802</v>
      </c>
      <c r="E25" s="226"/>
      <c r="F25" s="89">
        <f>F19/(F31*12)</f>
        <v>277.73</v>
      </c>
      <c r="G25" s="236">
        <f>G19/(G31*12)</f>
        <v>238.158</v>
      </c>
      <c r="H25" s="236">
        <f>H19/(H31*12)</f>
        <v>249.086</v>
      </c>
      <c r="I25" s="236">
        <f>I19/(I31*12)</f>
        <v>263.182</v>
      </c>
      <c r="J25" s="236">
        <f>J19/(J31*12)</f>
        <v>278.085</v>
      </c>
      <c r="K25" s="236">
        <f>K19/(K31*12)</f>
        <v>293.836</v>
      </c>
      <c r="L25" s="237">
        <f>L19/(L31*12)</f>
        <v>310.486</v>
      </c>
    </row>
    <row r="26" spans="1:12" s="94" customFormat="1" ht="24">
      <c r="A26" s="204" t="s">
        <v>97</v>
      </c>
      <c r="B26" s="110" t="s">
        <v>81</v>
      </c>
      <c r="C26" s="91"/>
      <c r="D26" s="92"/>
      <c r="E26" s="227"/>
      <c r="F26" s="92"/>
      <c r="G26" s="231"/>
      <c r="H26" s="231"/>
      <c r="I26" s="231"/>
      <c r="J26" s="231"/>
      <c r="K26" s="231"/>
      <c r="L26" s="93"/>
    </row>
    <row r="27" spans="1:12" s="94" customFormat="1" ht="19.5">
      <c r="A27" s="207" t="s">
        <v>98</v>
      </c>
      <c r="B27" s="110" t="s">
        <v>82</v>
      </c>
      <c r="C27" s="104" t="s">
        <v>96</v>
      </c>
      <c r="D27" s="98">
        <f>D25</f>
        <v>253.802</v>
      </c>
      <c r="E27" s="229"/>
      <c r="F27" s="96">
        <f>F25</f>
        <v>277.73</v>
      </c>
      <c r="G27" s="232">
        <f>G25</f>
        <v>238.158</v>
      </c>
      <c r="H27" s="232">
        <f>H25</f>
        <v>249.086</v>
      </c>
      <c r="I27" s="232">
        <f>I25</f>
        <v>263.182</v>
      </c>
      <c r="J27" s="232">
        <f>J25</f>
        <v>278.085</v>
      </c>
      <c r="K27" s="232">
        <f>K25</f>
        <v>293.836</v>
      </c>
      <c r="L27" s="233">
        <f>L25</f>
        <v>310.486</v>
      </c>
    </row>
    <row r="28" spans="1:12" s="94" customFormat="1" ht="12">
      <c r="A28" s="207"/>
      <c r="B28" s="97" t="s">
        <v>83</v>
      </c>
      <c r="C28" s="91"/>
      <c r="D28" s="92"/>
      <c r="E28" s="227"/>
      <c r="F28" s="92"/>
      <c r="G28" s="231"/>
      <c r="H28" s="231"/>
      <c r="I28" s="231"/>
      <c r="J28" s="231"/>
      <c r="K28" s="231"/>
      <c r="L28" s="93"/>
    </row>
    <row r="29" spans="1:12" s="94" customFormat="1" ht="11.25" customHeight="1">
      <c r="A29" s="207"/>
      <c r="B29" s="110" t="s">
        <v>84</v>
      </c>
      <c r="C29" s="104" t="s">
        <v>96</v>
      </c>
      <c r="D29" s="98">
        <f>D25</f>
        <v>253.802</v>
      </c>
      <c r="E29" s="229"/>
      <c r="F29" s="96">
        <f>F25</f>
        <v>277.73</v>
      </c>
      <c r="G29" s="232">
        <f>G25</f>
        <v>238.158</v>
      </c>
      <c r="H29" s="232">
        <f>H25</f>
        <v>249.086</v>
      </c>
      <c r="I29" s="232">
        <f>I25</f>
        <v>263.182</v>
      </c>
      <c r="J29" s="232">
        <f>J25</f>
        <v>278.085</v>
      </c>
      <c r="K29" s="232">
        <f>K25</f>
        <v>293.836</v>
      </c>
      <c r="L29" s="233">
        <f>L25</f>
        <v>310.486</v>
      </c>
    </row>
    <row r="30" spans="1:12" s="94" customFormat="1" ht="24.75" thickBot="1">
      <c r="A30" s="99" t="s">
        <v>99</v>
      </c>
      <c r="B30" s="111" t="s">
        <v>85</v>
      </c>
      <c r="C30" s="101"/>
      <c r="D30" s="102"/>
      <c r="E30" s="230"/>
      <c r="F30" s="102"/>
      <c r="G30" s="234"/>
      <c r="H30" s="234"/>
      <c r="I30" s="234"/>
      <c r="J30" s="234"/>
      <c r="K30" s="234"/>
      <c r="L30" s="103"/>
    </row>
    <row r="31" spans="4:12" ht="12">
      <c r="D31" s="156">
        <v>0.455</v>
      </c>
      <c r="E31" s="156"/>
      <c r="F31" s="156">
        <v>0.376</v>
      </c>
      <c r="G31" s="156">
        <v>0.455</v>
      </c>
      <c r="H31" s="156">
        <v>0.4549</v>
      </c>
      <c r="I31" s="156">
        <f>H31</f>
        <v>0.4549</v>
      </c>
      <c r="J31" s="156">
        <f>I31</f>
        <v>0.4549</v>
      </c>
      <c r="K31" s="156">
        <f>J31</f>
        <v>0.4549</v>
      </c>
      <c r="L31" s="156">
        <f>K31</f>
        <v>0.4549</v>
      </c>
    </row>
    <row r="32" spans="7:8" ht="12">
      <c r="G32" s="156"/>
      <c r="H32" s="156"/>
    </row>
    <row r="33" s="112" customFormat="1" ht="12"/>
    <row r="34" s="112" customFormat="1" ht="12"/>
    <row r="36" ht="12">
      <c r="B36" s="114" t="s">
        <v>100</v>
      </c>
    </row>
    <row r="37" ht="12">
      <c r="B37" s="114" t="s">
        <v>101</v>
      </c>
    </row>
    <row r="38" ht="12">
      <c r="B38" s="115" t="s">
        <v>104</v>
      </c>
    </row>
  </sheetData>
  <sheetProtection/>
  <mergeCells count="7">
    <mergeCell ref="A2:H2"/>
    <mergeCell ref="A3:H3"/>
    <mergeCell ref="D5:E5"/>
    <mergeCell ref="A27:A29"/>
    <mergeCell ref="A8:A10"/>
    <mergeCell ref="A14:A16"/>
    <mergeCell ref="A21:A23"/>
  </mergeCells>
  <printOptions/>
  <pageMargins left="0.8661417322834646" right="0.1968503937007874" top="0.1968503937007874" bottom="0.31496062992125984" header="0.15748031496062992" footer="0.1574803149606299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70"/>
  <sheetViews>
    <sheetView view="pageBreakPreview" zoomScaleSheetLayoutView="100" zoomScalePageLayoutView="0" workbookViewId="0" topLeftCell="A41">
      <selection activeCell="E5" sqref="E1:E65536"/>
    </sheetView>
  </sheetViews>
  <sheetFormatPr defaultColWidth="8.796875" defaultRowHeight="14.25"/>
  <cols>
    <col min="1" max="1" width="8.296875" style="26" customWidth="1"/>
    <col min="2" max="2" width="41" style="1" customWidth="1"/>
    <col min="3" max="3" width="12.8984375" style="1" customWidth="1"/>
    <col min="4" max="4" width="12.69921875" style="1" customWidth="1"/>
    <col min="5" max="5" width="14" style="1" customWidth="1"/>
    <col min="6" max="6" width="11.8984375" style="1" customWidth="1"/>
    <col min="7" max="7" width="12.59765625" style="1" customWidth="1"/>
    <col min="8" max="11" width="16.59765625" style="1" customWidth="1"/>
    <col min="12" max="16384" width="9.09765625" style="1" customWidth="1"/>
  </cols>
  <sheetData>
    <row r="1" spans="5:11" ht="15.75" hidden="1">
      <c r="E1" s="214"/>
      <c r="F1" s="214"/>
      <c r="G1" s="214"/>
      <c r="H1" s="157"/>
      <c r="I1" s="205"/>
      <c r="J1" s="205"/>
      <c r="K1" s="205"/>
    </row>
    <row r="2" spans="5:11" ht="15.75" hidden="1">
      <c r="E2" s="214"/>
      <c r="F2" s="214"/>
      <c r="G2" s="214"/>
      <c r="H2" s="157"/>
      <c r="I2" s="205"/>
      <c r="J2" s="205"/>
      <c r="K2" s="205"/>
    </row>
    <row r="3" spans="5:11" ht="15.75" hidden="1">
      <c r="E3" s="214"/>
      <c r="F3" s="214"/>
      <c r="G3" s="214"/>
      <c r="H3" s="157"/>
      <c r="I3" s="205"/>
      <c r="J3" s="205"/>
      <c r="K3" s="205"/>
    </row>
    <row r="4" spans="5:11" ht="15.75" hidden="1">
      <c r="E4" s="214"/>
      <c r="F4" s="214"/>
      <c r="G4" s="214"/>
      <c r="H4" s="157"/>
      <c r="I4" s="205"/>
      <c r="J4" s="205"/>
      <c r="K4" s="205"/>
    </row>
    <row r="5" ht="22.5" customHeight="1">
      <c r="A5" s="117" t="s">
        <v>101</v>
      </c>
    </row>
    <row r="6" spans="2:11" ht="39.75" customHeight="1" thickBot="1">
      <c r="B6" s="217" t="s">
        <v>144</v>
      </c>
      <c r="C6" s="217"/>
      <c r="D6" s="217"/>
      <c r="E6" s="217"/>
      <c r="F6" s="217"/>
      <c r="G6" s="217"/>
      <c r="H6" s="158"/>
      <c r="I6" s="158"/>
      <c r="J6" s="158"/>
      <c r="K6" s="158"/>
    </row>
    <row r="7" spans="1:11" ht="16.5" hidden="1" thickBot="1">
      <c r="A7" s="76"/>
      <c r="B7" s="76"/>
      <c r="C7" s="76"/>
      <c r="D7" s="76"/>
      <c r="E7" s="76"/>
      <c r="F7" s="76"/>
      <c r="G7" s="76"/>
      <c r="H7" s="167"/>
      <c r="I7" s="167"/>
      <c r="J7" s="167"/>
      <c r="K7" s="167"/>
    </row>
    <row r="8" spans="1:11" ht="48" thickBot="1">
      <c r="A8" s="3" t="s">
        <v>4</v>
      </c>
      <c r="B8" s="4" t="s">
        <v>5</v>
      </c>
      <c r="C8" s="5" t="s">
        <v>6</v>
      </c>
      <c r="D8" s="20">
        <v>2012</v>
      </c>
      <c r="E8" s="6" t="s">
        <v>136</v>
      </c>
      <c r="F8" s="6">
        <v>2014</v>
      </c>
      <c r="G8" s="159">
        <v>2015</v>
      </c>
      <c r="H8" s="172">
        <v>2016</v>
      </c>
      <c r="I8" s="172">
        <v>2017</v>
      </c>
      <c r="J8" s="172">
        <v>2018</v>
      </c>
      <c r="K8" s="172">
        <v>2019</v>
      </c>
    </row>
    <row r="9" spans="1:8" ht="18" customHeight="1">
      <c r="A9" s="220" t="s">
        <v>36</v>
      </c>
      <c r="B9" s="221"/>
      <c r="C9" s="221"/>
      <c r="D9" s="221"/>
      <c r="E9" s="221"/>
      <c r="F9" s="221"/>
      <c r="G9" s="221"/>
      <c r="H9" s="222"/>
    </row>
    <row r="10" spans="1:11" ht="34.5" customHeight="1">
      <c r="A10" s="33" t="s">
        <v>40</v>
      </c>
      <c r="B10" s="35" t="s">
        <v>37</v>
      </c>
      <c r="C10" s="34"/>
      <c r="D10" s="34" t="s">
        <v>48</v>
      </c>
      <c r="E10" s="34" t="s">
        <v>48</v>
      </c>
      <c r="F10" s="34">
        <v>0.01</v>
      </c>
      <c r="G10" s="160">
        <v>0.01</v>
      </c>
      <c r="H10" s="34">
        <v>0.01</v>
      </c>
      <c r="I10" s="34">
        <v>0.01</v>
      </c>
      <c r="J10" s="34">
        <v>0.01</v>
      </c>
      <c r="K10" s="34">
        <v>0.01</v>
      </c>
    </row>
    <row r="11" spans="1:11" ht="30.75" customHeight="1">
      <c r="A11" s="33" t="s">
        <v>41</v>
      </c>
      <c r="B11" s="35" t="s">
        <v>38</v>
      </c>
      <c r="C11" s="34"/>
      <c r="D11" s="34" t="s">
        <v>48</v>
      </c>
      <c r="E11" s="34" t="s">
        <v>48</v>
      </c>
      <c r="F11" s="34">
        <v>0.75</v>
      </c>
      <c r="G11" s="160">
        <v>0.75</v>
      </c>
      <c r="H11" s="34">
        <v>0.75</v>
      </c>
      <c r="I11" s="34">
        <v>0.75</v>
      </c>
      <c r="J11" s="34">
        <v>0.75</v>
      </c>
      <c r="K11" s="34">
        <v>0.75</v>
      </c>
    </row>
    <row r="12" spans="1:11" ht="63">
      <c r="A12" s="33" t="s">
        <v>42</v>
      </c>
      <c r="B12" s="35" t="s">
        <v>39</v>
      </c>
      <c r="C12" s="34"/>
      <c r="D12" s="34" t="s">
        <v>48</v>
      </c>
      <c r="E12" s="34" t="s">
        <v>48</v>
      </c>
      <c r="F12" s="34" t="s">
        <v>48</v>
      </c>
      <c r="G12" s="160" t="s">
        <v>48</v>
      </c>
      <c r="H12" s="34"/>
      <c r="I12" s="34"/>
      <c r="J12" s="34"/>
      <c r="K12" s="34"/>
    </row>
    <row r="13" spans="1:11" ht="30.75" customHeight="1">
      <c r="A13" s="218" t="s">
        <v>44</v>
      </c>
      <c r="B13" s="219"/>
      <c r="C13" s="219"/>
      <c r="D13" s="219"/>
      <c r="E13" s="219"/>
      <c r="F13" s="219"/>
      <c r="G13" s="219"/>
      <c r="H13" s="169"/>
      <c r="I13" s="169"/>
      <c r="J13" s="169"/>
      <c r="K13" s="169"/>
    </row>
    <row r="14" spans="1:11" ht="15.75">
      <c r="A14" s="33" t="s">
        <v>40</v>
      </c>
      <c r="B14" s="35" t="s">
        <v>45</v>
      </c>
      <c r="C14" s="34"/>
      <c r="D14" s="34" t="s">
        <v>48</v>
      </c>
      <c r="E14" s="223">
        <v>1.066</v>
      </c>
      <c r="F14" s="223">
        <v>1.047</v>
      </c>
      <c r="G14" s="223">
        <f>F14*1.01</f>
        <v>1.057</v>
      </c>
      <c r="H14" s="223">
        <f>G14*1.01</f>
        <v>1.068</v>
      </c>
      <c r="I14" s="223">
        <f>H14*1.01</f>
        <v>1.079</v>
      </c>
      <c r="J14" s="223">
        <f>I14*1.01</f>
        <v>1.09</v>
      </c>
      <c r="K14" s="223">
        <f>J14*1.01</f>
        <v>1.101</v>
      </c>
    </row>
    <row r="15" spans="1:11" ht="15.75">
      <c r="A15" s="33" t="s">
        <v>41</v>
      </c>
      <c r="B15" s="35" t="s">
        <v>0</v>
      </c>
      <c r="C15" s="34" t="s">
        <v>1</v>
      </c>
      <c r="D15" s="18">
        <v>13.5</v>
      </c>
      <c r="E15" s="18">
        <v>13.5</v>
      </c>
      <c r="F15" s="18">
        <v>13.5</v>
      </c>
      <c r="G15" s="168">
        <v>13.5</v>
      </c>
      <c r="H15" s="170">
        <v>13.5</v>
      </c>
      <c r="I15" s="170">
        <v>13.5</v>
      </c>
      <c r="J15" s="170">
        <v>13.5</v>
      </c>
      <c r="K15" s="170">
        <v>13.5</v>
      </c>
    </row>
    <row r="16" spans="1:11" ht="15.75">
      <c r="A16" s="33" t="s">
        <v>42</v>
      </c>
      <c r="B16" s="35" t="s">
        <v>2</v>
      </c>
      <c r="C16" s="34"/>
      <c r="D16" s="34" t="s">
        <v>48</v>
      </c>
      <c r="E16" s="36">
        <f>(E15-D15)/D15</f>
        <v>0</v>
      </c>
      <c r="F16" s="37">
        <f>(F15-E15)/E15</f>
        <v>0</v>
      </c>
      <c r="G16" s="161">
        <f>(G15-F15)/F15</f>
        <v>0</v>
      </c>
      <c r="H16" s="161">
        <f>(H15-G15)/G15</f>
        <v>0</v>
      </c>
      <c r="I16" s="161">
        <f>(I15-H15)/H15</f>
        <v>0</v>
      </c>
      <c r="J16" s="161">
        <f>(J15-I15)/I15</f>
        <v>0</v>
      </c>
      <c r="K16" s="161">
        <f>(K15-J15)/J15</f>
        <v>0</v>
      </c>
    </row>
    <row r="17" spans="1:11" s="71" customFormat="1" ht="17.25" customHeight="1" thickBot="1">
      <c r="A17" s="72" t="s">
        <v>43</v>
      </c>
      <c r="B17" s="73" t="s">
        <v>3</v>
      </c>
      <c r="C17" s="73"/>
      <c r="D17" s="74"/>
      <c r="E17" s="74"/>
      <c r="F17" s="75">
        <f>F14*(1+F11*F16)*(1-F10)</f>
        <v>1.037</v>
      </c>
      <c r="G17" s="162">
        <f>G14*(1+G11*G16)*(1-G10)</f>
        <v>1.046</v>
      </c>
      <c r="H17" s="162">
        <f>H14*(1+H11*H16)*(1-H10)</f>
        <v>1.057</v>
      </c>
      <c r="I17" s="162">
        <f>I14*(1+I11*I16)*(1-I10)</f>
        <v>1.068</v>
      </c>
      <c r="J17" s="162">
        <f>J14*(1+J11*J16)*(1-J10)</f>
        <v>1.079</v>
      </c>
      <c r="K17" s="162">
        <f>K14*(1+K11*K16)*(1-K10)</f>
        <v>1.09</v>
      </c>
    </row>
    <row r="18" spans="1:11" ht="12" customHeight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ht="1.5" customHeight="1" thickBo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ht="16.5" thickBot="1">
      <c r="A20" s="215" t="s">
        <v>50</v>
      </c>
      <c r="B20" s="216"/>
      <c r="C20" s="216"/>
      <c r="D20" s="216"/>
      <c r="E20" s="216"/>
      <c r="F20" s="216"/>
      <c r="G20" s="216"/>
      <c r="H20" s="173"/>
      <c r="I20" s="173"/>
      <c r="J20" s="173"/>
      <c r="K20" s="173"/>
    </row>
    <row r="21" spans="1:11" ht="31.5">
      <c r="A21" s="3" t="s">
        <v>4</v>
      </c>
      <c r="B21" s="4" t="s">
        <v>5</v>
      </c>
      <c r="C21" s="5" t="s">
        <v>6</v>
      </c>
      <c r="D21" s="20">
        <f>D8</f>
        <v>2012</v>
      </c>
      <c r="E21" s="20" t="str">
        <f aca="true" t="shared" si="0" ref="E21:K21">E8</f>
        <v>2013 (базовый уровень)</v>
      </c>
      <c r="F21" s="20">
        <f t="shared" si="0"/>
        <v>2014</v>
      </c>
      <c r="G21" s="20">
        <f t="shared" si="0"/>
        <v>2015</v>
      </c>
      <c r="H21" s="20">
        <f t="shared" si="0"/>
        <v>2016</v>
      </c>
      <c r="I21" s="20">
        <f t="shared" si="0"/>
        <v>2017</v>
      </c>
      <c r="J21" s="20">
        <f t="shared" si="0"/>
        <v>2018</v>
      </c>
      <c r="K21" s="20">
        <f t="shared" si="0"/>
        <v>2019</v>
      </c>
    </row>
    <row r="22" spans="1:11" ht="16.5" customHeight="1">
      <c r="A22" s="27" t="s">
        <v>7</v>
      </c>
      <c r="B22" s="7" t="s">
        <v>46</v>
      </c>
      <c r="C22" s="8" t="s">
        <v>8</v>
      </c>
      <c r="D22" s="53"/>
      <c r="E22" s="54"/>
      <c r="F22" s="55">
        <f>E22*$F$17</f>
        <v>0</v>
      </c>
      <c r="G22" s="163">
        <f>F22*$G$17</f>
        <v>0</v>
      </c>
      <c r="H22" s="56">
        <f>G22*$H$17</f>
        <v>0</v>
      </c>
      <c r="I22" s="56">
        <f>H22*$H$17</f>
        <v>0</v>
      </c>
      <c r="J22" s="56">
        <f>I22*$H$17</f>
        <v>0</v>
      </c>
      <c r="K22" s="56">
        <f>J22*$H$17</f>
        <v>0</v>
      </c>
    </row>
    <row r="23" spans="1:11" ht="15.75">
      <c r="A23" s="27" t="s">
        <v>51</v>
      </c>
      <c r="B23" s="7" t="s">
        <v>10</v>
      </c>
      <c r="C23" s="8" t="s">
        <v>8</v>
      </c>
      <c r="D23" s="57">
        <v>406.5</v>
      </c>
      <c r="E23" s="82">
        <f>372.6+33.9</f>
        <v>406.5</v>
      </c>
      <c r="F23" s="55">
        <f aca="true" t="shared" si="1" ref="F23:F41">E23*$F$17</f>
        <v>421.54</v>
      </c>
      <c r="G23" s="163">
        <f aca="true" t="shared" si="2" ref="G23:G41">F23*$G$17</f>
        <v>440.93</v>
      </c>
      <c r="H23" s="56">
        <f>G23*$H$17</f>
        <v>466.06</v>
      </c>
      <c r="I23" s="56">
        <f aca="true" t="shared" si="3" ref="I23:K38">H23*$H$17</f>
        <v>492.63</v>
      </c>
      <c r="J23" s="56">
        <f t="shared" si="3"/>
        <v>520.71</v>
      </c>
      <c r="K23" s="56">
        <f t="shared" si="3"/>
        <v>550.39</v>
      </c>
    </row>
    <row r="24" spans="1:11" ht="15.75">
      <c r="A24" s="27" t="s">
        <v>9</v>
      </c>
      <c r="B24" s="21" t="s">
        <v>13</v>
      </c>
      <c r="C24" s="8" t="s">
        <v>8</v>
      </c>
      <c r="D24" s="58">
        <f>D25+D26+D27</f>
        <v>216</v>
      </c>
      <c r="E24" s="58">
        <f>E25+E26+E27</f>
        <v>245.45</v>
      </c>
      <c r="F24" s="55">
        <f t="shared" si="1"/>
        <v>254.53</v>
      </c>
      <c r="G24" s="163">
        <f t="shared" si="2"/>
        <v>266.24</v>
      </c>
      <c r="H24" s="56">
        <f aca="true" t="shared" si="4" ref="H24:H42">G24*$H$17</f>
        <v>281.42</v>
      </c>
      <c r="I24" s="56">
        <f t="shared" si="3"/>
        <v>297.46</v>
      </c>
      <c r="J24" s="56">
        <f t="shared" si="3"/>
        <v>314.42</v>
      </c>
      <c r="K24" s="56">
        <f t="shared" si="3"/>
        <v>332.34</v>
      </c>
    </row>
    <row r="25" spans="1:11" ht="18" customHeight="1">
      <c r="A25" s="27" t="s">
        <v>52</v>
      </c>
      <c r="B25" s="19" t="s">
        <v>47</v>
      </c>
      <c r="C25" s="9" t="s">
        <v>8</v>
      </c>
      <c r="D25" s="59">
        <v>216</v>
      </c>
      <c r="E25" s="81">
        <v>245.45</v>
      </c>
      <c r="F25" s="55">
        <f t="shared" si="1"/>
        <v>254.53</v>
      </c>
      <c r="G25" s="163">
        <f t="shared" si="2"/>
        <v>266.24</v>
      </c>
      <c r="H25" s="56">
        <f t="shared" si="4"/>
        <v>281.42</v>
      </c>
      <c r="I25" s="56">
        <f t="shared" si="3"/>
        <v>297.46</v>
      </c>
      <c r="J25" s="56">
        <f t="shared" si="3"/>
        <v>314.42</v>
      </c>
      <c r="K25" s="56">
        <f t="shared" si="3"/>
        <v>332.34</v>
      </c>
    </row>
    <row r="26" spans="1:11" ht="17.25" customHeight="1">
      <c r="A26" s="27" t="s">
        <v>53</v>
      </c>
      <c r="B26" s="19" t="s">
        <v>47</v>
      </c>
      <c r="C26" s="9" t="s">
        <v>8</v>
      </c>
      <c r="D26" s="59"/>
      <c r="E26" s="81"/>
      <c r="F26" s="55">
        <f t="shared" si="1"/>
        <v>0</v>
      </c>
      <c r="G26" s="163">
        <f t="shared" si="2"/>
        <v>0</v>
      </c>
      <c r="H26" s="56">
        <f t="shared" si="4"/>
        <v>0</v>
      </c>
      <c r="I26" s="56">
        <f t="shared" si="3"/>
        <v>0</v>
      </c>
      <c r="J26" s="56">
        <f t="shared" si="3"/>
        <v>0</v>
      </c>
      <c r="K26" s="56">
        <f t="shared" si="3"/>
        <v>0</v>
      </c>
    </row>
    <row r="27" spans="1:11" ht="17.25" customHeight="1">
      <c r="A27" s="27" t="s">
        <v>54</v>
      </c>
      <c r="B27" s="19" t="s">
        <v>47</v>
      </c>
      <c r="C27" s="9" t="s">
        <v>8</v>
      </c>
      <c r="D27" s="59"/>
      <c r="E27" s="81"/>
      <c r="F27" s="55">
        <f t="shared" si="1"/>
        <v>0</v>
      </c>
      <c r="G27" s="163">
        <f t="shared" si="2"/>
        <v>0</v>
      </c>
      <c r="H27" s="56">
        <f t="shared" si="4"/>
        <v>0</v>
      </c>
      <c r="I27" s="56">
        <f t="shared" si="3"/>
        <v>0</v>
      </c>
      <c r="J27" s="56">
        <f t="shared" si="3"/>
        <v>0</v>
      </c>
      <c r="K27" s="56">
        <f t="shared" si="3"/>
        <v>0</v>
      </c>
    </row>
    <row r="28" spans="1:11" ht="34.5" customHeight="1">
      <c r="A28" s="27" t="s">
        <v>11</v>
      </c>
      <c r="B28" s="19" t="s">
        <v>73</v>
      </c>
      <c r="C28" s="9" t="s">
        <v>8</v>
      </c>
      <c r="D28" s="59">
        <f>D29+D30+D31</f>
        <v>0</v>
      </c>
      <c r="E28" s="59">
        <f>E29+E30+E31</f>
        <v>0</v>
      </c>
      <c r="F28" s="55">
        <f t="shared" si="1"/>
        <v>0</v>
      </c>
      <c r="G28" s="163">
        <f t="shared" si="2"/>
        <v>0</v>
      </c>
      <c r="H28" s="56">
        <f t="shared" si="4"/>
        <v>0</v>
      </c>
      <c r="I28" s="56">
        <f t="shared" si="3"/>
        <v>0</v>
      </c>
      <c r="J28" s="56">
        <f t="shared" si="3"/>
        <v>0</v>
      </c>
      <c r="K28" s="56">
        <f t="shared" si="3"/>
        <v>0</v>
      </c>
    </row>
    <row r="29" spans="1:11" ht="17.25" customHeight="1">
      <c r="A29" s="27" t="s">
        <v>12</v>
      </c>
      <c r="B29" s="19" t="s">
        <v>47</v>
      </c>
      <c r="C29" s="9" t="s">
        <v>8</v>
      </c>
      <c r="D29" s="59"/>
      <c r="E29" s="60"/>
      <c r="F29" s="55">
        <f t="shared" si="1"/>
        <v>0</v>
      </c>
      <c r="G29" s="163">
        <f t="shared" si="2"/>
        <v>0</v>
      </c>
      <c r="H29" s="56">
        <f t="shared" si="4"/>
        <v>0</v>
      </c>
      <c r="I29" s="56">
        <f t="shared" si="3"/>
        <v>0</v>
      </c>
      <c r="J29" s="56">
        <f t="shared" si="3"/>
        <v>0</v>
      </c>
      <c r="K29" s="56">
        <f t="shared" si="3"/>
        <v>0</v>
      </c>
    </row>
    <row r="30" spans="1:11" ht="17.25" customHeight="1">
      <c r="A30" s="27" t="s">
        <v>14</v>
      </c>
      <c r="B30" s="19" t="s">
        <v>47</v>
      </c>
      <c r="C30" s="9" t="s">
        <v>8</v>
      </c>
      <c r="D30" s="59"/>
      <c r="E30" s="60"/>
      <c r="F30" s="55">
        <f t="shared" si="1"/>
        <v>0</v>
      </c>
      <c r="G30" s="163">
        <f t="shared" si="2"/>
        <v>0</v>
      </c>
      <c r="H30" s="56">
        <f t="shared" si="4"/>
        <v>0</v>
      </c>
      <c r="I30" s="56">
        <f t="shared" si="3"/>
        <v>0</v>
      </c>
      <c r="J30" s="56">
        <f t="shared" si="3"/>
        <v>0</v>
      </c>
      <c r="K30" s="56">
        <f t="shared" si="3"/>
        <v>0</v>
      </c>
    </row>
    <row r="31" spans="1:11" ht="17.25" customHeight="1">
      <c r="A31" s="27" t="s">
        <v>15</v>
      </c>
      <c r="B31" s="19" t="s">
        <v>47</v>
      </c>
      <c r="C31" s="9" t="s">
        <v>8</v>
      </c>
      <c r="D31" s="59"/>
      <c r="E31" s="60"/>
      <c r="F31" s="55">
        <f t="shared" si="1"/>
        <v>0</v>
      </c>
      <c r="G31" s="163">
        <f t="shared" si="2"/>
        <v>0</v>
      </c>
      <c r="H31" s="56">
        <f t="shared" si="4"/>
        <v>0</v>
      </c>
      <c r="I31" s="56">
        <f t="shared" si="3"/>
        <v>0</v>
      </c>
      <c r="J31" s="56">
        <f t="shared" si="3"/>
        <v>0</v>
      </c>
      <c r="K31" s="56">
        <f t="shared" si="3"/>
        <v>0</v>
      </c>
    </row>
    <row r="32" spans="1:11" ht="33" customHeight="1">
      <c r="A32" s="27" t="s">
        <v>55</v>
      </c>
      <c r="B32" s="19" t="s">
        <v>74</v>
      </c>
      <c r="C32" s="9" t="s">
        <v>8</v>
      </c>
      <c r="D32" s="59">
        <f>D33+D34+D35</f>
        <v>453.1</v>
      </c>
      <c r="E32" s="59">
        <f>E33+E34+E35</f>
        <v>405.92</v>
      </c>
      <c r="F32" s="55">
        <f t="shared" si="1"/>
        <v>420.94</v>
      </c>
      <c r="G32" s="163">
        <f t="shared" si="2"/>
        <v>440.3</v>
      </c>
      <c r="H32" s="56">
        <f t="shared" si="4"/>
        <v>465.4</v>
      </c>
      <c r="I32" s="56">
        <f t="shared" si="3"/>
        <v>491.93</v>
      </c>
      <c r="J32" s="56">
        <f t="shared" si="3"/>
        <v>519.97</v>
      </c>
      <c r="K32" s="56">
        <f t="shared" si="3"/>
        <v>549.61</v>
      </c>
    </row>
    <row r="33" spans="1:11" ht="15.75">
      <c r="A33" s="27" t="s">
        <v>56</v>
      </c>
      <c r="B33" s="22" t="s">
        <v>47</v>
      </c>
      <c r="C33" s="9" t="s">
        <v>8</v>
      </c>
      <c r="D33" s="83">
        <v>453.1</v>
      </c>
      <c r="E33" s="83">
        <v>405.92</v>
      </c>
      <c r="F33" s="55">
        <f t="shared" si="1"/>
        <v>420.94</v>
      </c>
      <c r="G33" s="163">
        <f t="shared" si="2"/>
        <v>440.3</v>
      </c>
      <c r="H33" s="56">
        <f t="shared" si="4"/>
        <v>465.4</v>
      </c>
      <c r="I33" s="56">
        <f t="shared" si="3"/>
        <v>491.93</v>
      </c>
      <c r="J33" s="56">
        <f t="shared" si="3"/>
        <v>519.97</v>
      </c>
      <c r="K33" s="56">
        <f t="shared" si="3"/>
        <v>549.61</v>
      </c>
    </row>
    <row r="34" spans="1:11" ht="15.75">
      <c r="A34" s="27" t="s">
        <v>57</v>
      </c>
      <c r="B34" s="22" t="s">
        <v>47</v>
      </c>
      <c r="C34" s="9" t="s">
        <v>8</v>
      </c>
      <c r="D34" s="58"/>
      <c r="E34" s="61"/>
      <c r="F34" s="55">
        <f t="shared" si="1"/>
        <v>0</v>
      </c>
      <c r="G34" s="163">
        <f t="shared" si="2"/>
        <v>0</v>
      </c>
      <c r="H34" s="56">
        <f t="shared" si="4"/>
        <v>0</v>
      </c>
      <c r="I34" s="56">
        <f t="shared" si="3"/>
        <v>0</v>
      </c>
      <c r="J34" s="56">
        <f t="shared" si="3"/>
        <v>0</v>
      </c>
      <c r="K34" s="56">
        <f t="shared" si="3"/>
        <v>0</v>
      </c>
    </row>
    <row r="35" spans="1:11" ht="18" customHeight="1">
      <c r="A35" s="27" t="s">
        <v>58</v>
      </c>
      <c r="B35" s="22" t="s">
        <v>47</v>
      </c>
      <c r="C35" s="9" t="s">
        <v>8</v>
      </c>
      <c r="D35" s="58"/>
      <c r="E35" s="61"/>
      <c r="F35" s="55">
        <f t="shared" si="1"/>
        <v>0</v>
      </c>
      <c r="G35" s="163">
        <f t="shared" si="2"/>
        <v>0</v>
      </c>
      <c r="H35" s="56">
        <f t="shared" si="4"/>
        <v>0</v>
      </c>
      <c r="I35" s="56">
        <f t="shared" si="3"/>
        <v>0</v>
      </c>
      <c r="J35" s="56">
        <f t="shared" si="3"/>
        <v>0</v>
      </c>
      <c r="K35" s="56">
        <f t="shared" si="3"/>
        <v>0</v>
      </c>
    </row>
    <row r="36" spans="1:11" ht="18" customHeight="1">
      <c r="A36" s="28" t="s">
        <v>59</v>
      </c>
      <c r="B36" s="24" t="s">
        <v>49</v>
      </c>
      <c r="C36" s="9" t="s">
        <v>8</v>
      </c>
      <c r="D36" s="62">
        <f>D37+D38+D39+D40+D41</f>
        <v>151.63</v>
      </c>
      <c r="E36" s="62">
        <f>E37+E38+E39+E40+E41</f>
        <v>39.53</v>
      </c>
      <c r="F36" s="55">
        <f t="shared" si="1"/>
        <v>40.99</v>
      </c>
      <c r="G36" s="163">
        <f t="shared" si="2"/>
        <v>42.88</v>
      </c>
      <c r="H36" s="56">
        <f t="shared" si="4"/>
        <v>45.32</v>
      </c>
      <c r="I36" s="56">
        <f t="shared" si="3"/>
        <v>47.9</v>
      </c>
      <c r="J36" s="56">
        <f t="shared" si="3"/>
        <v>50.63</v>
      </c>
      <c r="K36" s="56">
        <f t="shared" si="3"/>
        <v>53.52</v>
      </c>
    </row>
    <row r="37" spans="1:11" ht="18" customHeight="1">
      <c r="A37" s="28" t="s">
        <v>60</v>
      </c>
      <c r="B37" s="42" t="s">
        <v>71</v>
      </c>
      <c r="C37" s="9" t="s">
        <v>8</v>
      </c>
      <c r="D37" s="62"/>
      <c r="E37" s="62"/>
      <c r="F37" s="55">
        <f t="shared" si="1"/>
        <v>0</v>
      </c>
      <c r="G37" s="163">
        <f t="shared" si="2"/>
        <v>0</v>
      </c>
      <c r="H37" s="56">
        <f t="shared" si="4"/>
        <v>0</v>
      </c>
      <c r="I37" s="56">
        <f t="shared" si="3"/>
        <v>0</v>
      </c>
      <c r="J37" s="56">
        <f t="shared" si="3"/>
        <v>0</v>
      </c>
      <c r="K37" s="56">
        <f t="shared" si="3"/>
        <v>0</v>
      </c>
    </row>
    <row r="38" spans="1:11" ht="18" customHeight="1">
      <c r="A38" s="28" t="s">
        <v>61</v>
      </c>
      <c r="B38" s="43" t="s">
        <v>72</v>
      </c>
      <c r="C38" s="9" t="s">
        <v>8</v>
      </c>
      <c r="D38" s="62"/>
      <c r="E38" s="62"/>
      <c r="F38" s="55">
        <f t="shared" si="1"/>
        <v>0</v>
      </c>
      <c r="G38" s="163">
        <f t="shared" si="2"/>
        <v>0</v>
      </c>
      <c r="H38" s="56">
        <f t="shared" si="4"/>
        <v>0</v>
      </c>
      <c r="I38" s="56">
        <f t="shared" si="3"/>
        <v>0</v>
      </c>
      <c r="J38" s="56">
        <f t="shared" si="3"/>
        <v>0</v>
      </c>
      <c r="K38" s="56">
        <f t="shared" si="3"/>
        <v>0</v>
      </c>
    </row>
    <row r="39" spans="1:11" ht="18" customHeight="1">
      <c r="A39" s="28" t="s">
        <v>62</v>
      </c>
      <c r="B39" s="177" t="s">
        <v>137</v>
      </c>
      <c r="C39" s="9" t="s">
        <v>8</v>
      </c>
      <c r="D39" s="62">
        <v>40.43</v>
      </c>
      <c r="E39" s="62">
        <v>39.53</v>
      </c>
      <c r="F39" s="55">
        <f t="shared" si="1"/>
        <v>40.99</v>
      </c>
      <c r="G39" s="163">
        <f t="shared" si="2"/>
        <v>42.88</v>
      </c>
      <c r="H39" s="56">
        <f t="shared" si="4"/>
        <v>45.32</v>
      </c>
      <c r="I39" s="56">
        <f>H39*$H$17</f>
        <v>47.9</v>
      </c>
      <c r="J39" s="56">
        <f>I39*$H$17</f>
        <v>50.63</v>
      </c>
      <c r="K39" s="56">
        <f>J39*$H$17</f>
        <v>53.52</v>
      </c>
    </row>
    <row r="40" spans="1:11" ht="18" customHeight="1">
      <c r="A40" s="28" t="s">
        <v>64</v>
      </c>
      <c r="B40" s="23" t="s">
        <v>47</v>
      </c>
      <c r="C40" s="9" t="s">
        <v>8</v>
      </c>
      <c r="D40" s="62"/>
      <c r="E40" s="62"/>
      <c r="F40" s="55">
        <f t="shared" si="1"/>
        <v>0</v>
      </c>
      <c r="G40" s="163">
        <f t="shared" si="2"/>
        <v>0</v>
      </c>
      <c r="H40" s="56">
        <f t="shared" si="4"/>
        <v>0</v>
      </c>
      <c r="I40" s="56">
        <f>H40*$H$17</f>
        <v>0</v>
      </c>
      <c r="J40" s="56">
        <f>I40*$H$17</f>
        <v>0</v>
      </c>
      <c r="K40" s="56">
        <f>J40*$H$17</f>
        <v>0</v>
      </c>
    </row>
    <row r="41" spans="1:11" ht="18" customHeight="1">
      <c r="A41" s="28" t="s">
        <v>65</v>
      </c>
      <c r="B41" s="23" t="s">
        <v>122</v>
      </c>
      <c r="C41" s="9" t="s">
        <v>8</v>
      </c>
      <c r="D41" s="62">
        <v>111.2</v>
      </c>
      <c r="E41" s="176"/>
      <c r="F41" s="55">
        <f t="shared" si="1"/>
        <v>0</v>
      </c>
      <c r="G41" s="163">
        <f t="shared" si="2"/>
        <v>0</v>
      </c>
      <c r="H41" s="56">
        <f t="shared" si="4"/>
        <v>0</v>
      </c>
      <c r="I41" s="56">
        <f>H41*$H$17</f>
        <v>0</v>
      </c>
      <c r="J41" s="56">
        <f>I41*$H$17</f>
        <v>0</v>
      </c>
      <c r="K41" s="56">
        <f>J41*$H$17</f>
        <v>0</v>
      </c>
    </row>
    <row r="42" spans="1:11" ht="18" customHeight="1" thickBot="1">
      <c r="A42" s="29"/>
      <c r="B42" s="10" t="s">
        <v>16</v>
      </c>
      <c r="C42" s="11" t="s">
        <v>8</v>
      </c>
      <c r="D42" s="63">
        <f>D22+D23+D24+D28+D32+D36</f>
        <v>1227.23</v>
      </c>
      <c r="E42" s="63">
        <f>E22+E23+E24+E28+E32+E36</f>
        <v>1097.4</v>
      </c>
      <c r="F42" s="78">
        <f>E42*$F$17</f>
        <v>1138</v>
      </c>
      <c r="G42" s="164">
        <f>F42*$G$17</f>
        <v>1190.35</v>
      </c>
      <c r="H42" s="79">
        <f t="shared" si="4"/>
        <v>1258.2</v>
      </c>
      <c r="I42" s="79">
        <f>H42*$H$17</f>
        <v>1329.92</v>
      </c>
      <c r="J42" s="79">
        <f>I42*$H$17</f>
        <v>1405.73</v>
      </c>
      <c r="K42" s="79">
        <f>J42*$H$17</f>
        <v>1485.86</v>
      </c>
    </row>
    <row r="43" spans="1:11" ht="7.5" customHeight="1" thickBo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ht="16.5" thickBot="1">
      <c r="A44" s="210" t="s">
        <v>17</v>
      </c>
      <c r="B44" s="211"/>
      <c r="C44" s="211"/>
      <c r="D44" s="212"/>
      <c r="E44" s="212"/>
      <c r="F44" s="212"/>
      <c r="G44" s="212"/>
      <c r="H44" s="213"/>
      <c r="I44" s="2"/>
      <c r="J44" s="2"/>
      <c r="K44" s="2"/>
    </row>
    <row r="45" spans="1:11" ht="42.75" customHeight="1">
      <c r="A45" s="174" t="s">
        <v>4</v>
      </c>
      <c r="B45" s="175" t="s">
        <v>5</v>
      </c>
      <c r="C45" s="178" t="s">
        <v>6</v>
      </c>
      <c r="D45" s="186">
        <f>D8</f>
        <v>2012</v>
      </c>
      <c r="E45" s="186" t="str">
        <f aca="true" t="shared" si="5" ref="E45:K45">E8</f>
        <v>2013 (базовый уровень)</v>
      </c>
      <c r="F45" s="186">
        <f t="shared" si="5"/>
        <v>2014</v>
      </c>
      <c r="G45" s="186">
        <f t="shared" si="5"/>
        <v>2015</v>
      </c>
      <c r="H45" s="186">
        <f t="shared" si="5"/>
        <v>2016</v>
      </c>
      <c r="I45" s="186">
        <f t="shared" si="5"/>
        <v>2017</v>
      </c>
      <c r="J45" s="186">
        <f t="shared" si="5"/>
        <v>2018</v>
      </c>
      <c r="K45" s="186">
        <f t="shared" si="5"/>
        <v>2019</v>
      </c>
    </row>
    <row r="46" spans="1:11" ht="15.75">
      <c r="A46" s="30" t="s">
        <v>18</v>
      </c>
      <c r="B46" s="15" t="s">
        <v>34</v>
      </c>
      <c r="C46" s="179" t="s">
        <v>8</v>
      </c>
      <c r="D46" s="187">
        <v>3.36</v>
      </c>
      <c r="E46" s="64">
        <v>3.36</v>
      </c>
      <c r="F46" s="64">
        <v>3.36</v>
      </c>
      <c r="G46" s="64">
        <v>3.36</v>
      </c>
      <c r="H46" s="188">
        <v>3.36</v>
      </c>
      <c r="I46" s="188">
        <v>3.36</v>
      </c>
      <c r="J46" s="188">
        <v>3.36</v>
      </c>
      <c r="K46" s="188">
        <v>3.36</v>
      </c>
    </row>
    <row r="47" spans="1:11" ht="31.5">
      <c r="A47" s="30" t="s">
        <v>19</v>
      </c>
      <c r="B47" s="15" t="s">
        <v>70</v>
      </c>
      <c r="C47" s="179" t="s">
        <v>8</v>
      </c>
      <c r="D47" s="187"/>
      <c r="E47" s="64"/>
      <c r="F47" s="64"/>
      <c r="G47" s="64"/>
      <c r="H47" s="188"/>
      <c r="I47" s="188"/>
      <c r="J47" s="188"/>
      <c r="K47" s="188"/>
    </row>
    <row r="48" spans="1:11" ht="15.75">
      <c r="A48" s="30" t="s">
        <v>21</v>
      </c>
      <c r="B48" s="15" t="s">
        <v>20</v>
      </c>
      <c r="C48" s="179" t="s">
        <v>8</v>
      </c>
      <c r="D48" s="187"/>
      <c r="E48" s="64"/>
      <c r="F48" s="64"/>
      <c r="G48" s="64"/>
      <c r="H48" s="188"/>
      <c r="I48" s="188"/>
      <c r="J48" s="188"/>
      <c r="K48" s="188"/>
    </row>
    <row r="49" spans="1:11" ht="15.75">
      <c r="A49" s="30" t="s">
        <v>23</v>
      </c>
      <c r="B49" s="15" t="s">
        <v>22</v>
      </c>
      <c r="C49" s="179" t="s">
        <v>8</v>
      </c>
      <c r="D49" s="187"/>
      <c r="E49" s="64"/>
      <c r="F49" s="64"/>
      <c r="G49" s="64"/>
      <c r="H49" s="188"/>
      <c r="I49" s="188"/>
      <c r="J49" s="188"/>
      <c r="K49" s="188"/>
    </row>
    <row r="50" spans="1:11" ht="15.75">
      <c r="A50" s="46" t="s">
        <v>25</v>
      </c>
      <c r="B50" s="7" t="s">
        <v>24</v>
      </c>
      <c r="C50" s="180" t="s">
        <v>8</v>
      </c>
      <c r="D50" s="189"/>
      <c r="E50" s="65"/>
      <c r="F50" s="65"/>
      <c r="G50" s="65"/>
      <c r="H50" s="190"/>
      <c r="I50" s="190"/>
      <c r="J50" s="190"/>
      <c r="K50" s="190"/>
    </row>
    <row r="51" spans="1:11" ht="15.75">
      <c r="A51" s="46" t="s">
        <v>28</v>
      </c>
      <c r="B51" s="7" t="s">
        <v>26</v>
      </c>
      <c r="C51" s="180" t="s">
        <v>8</v>
      </c>
      <c r="D51" s="191">
        <f>D52+D53+D54</f>
        <v>32.4</v>
      </c>
      <c r="E51" s="185">
        <f>E52+E53+E54</f>
        <v>41.38</v>
      </c>
      <c r="F51" s="185">
        <f>F52+F53+F54</f>
        <v>43.9</v>
      </c>
      <c r="G51" s="185">
        <f>G52+G53+G54</f>
        <v>45.63</v>
      </c>
      <c r="H51" s="192">
        <f>H52+H53+H54</f>
        <v>47.87</v>
      </c>
      <c r="I51" s="192">
        <f>I52+I53+I54</f>
        <v>50.24</v>
      </c>
      <c r="J51" s="192">
        <f>J52+J53+J54</f>
        <v>52.75</v>
      </c>
      <c r="K51" s="192">
        <f>K52+K53+K54</f>
        <v>55.4</v>
      </c>
    </row>
    <row r="52" spans="1:11" ht="15.75">
      <c r="A52" s="46" t="s">
        <v>67</v>
      </c>
      <c r="B52" s="22" t="s">
        <v>75</v>
      </c>
      <c r="C52" s="180" t="s">
        <v>8</v>
      </c>
      <c r="D52" s="193">
        <v>26.37</v>
      </c>
      <c r="E52" s="185">
        <v>35.35</v>
      </c>
      <c r="F52" s="66">
        <f>(F42+F46+F53+F55)*6%/2</f>
        <v>37.87</v>
      </c>
      <c r="G52" s="66">
        <f>(G42+G46+G53+G55)*6%/2</f>
        <v>39.6</v>
      </c>
      <c r="H52" s="194">
        <f>(H42+H46+H53+H55)*6%/2</f>
        <v>41.84</v>
      </c>
      <c r="I52" s="194">
        <f>(I42+I46+I53+I55)*6%/2</f>
        <v>44.21</v>
      </c>
      <c r="J52" s="194">
        <f>(J42+J46+J53+J55)*6%/2</f>
        <v>46.72</v>
      </c>
      <c r="K52" s="194">
        <f>(K42+K46+K53+K55)*6%/2</f>
        <v>49.37</v>
      </c>
    </row>
    <row r="53" spans="1:11" ht="15.75">
      <c r="A53" s="46" t="s">
        <v>68</v>
      </c>
      <c r="B53" s="22" t="s">
        <v>138</v>
      </c>
      <c r="C53" s="180" t="s">
        <v>8</v>
      </c>
      <c r="D53" s="193">
        <v>6.03</v>
      </c>
      <c r="E53" s="185">
        <v>6.03</v>
      </c>
      <c r="F53" s="185">
        <v>6.03</v>
      </c>
      <c r="G53" s="185">
        <v>6.03</v>
      </c>
      <c r="H53" s="185">
        <v>6.03</v>
      </c>
      <c r="I53" s="185">
        <v>6.03</v>
      </c>
      <c r="J53" s="185">
        <v>6.03</v>
      </c>
      <c r="K53" s="185">
        <v>6.03</v>
      </c>
    </row>
    <row r="54" spans="1:11" ht="15.75">
      <c r="A54" s="46" t="s">
        <v>69</v>
      </c>
      <c r="B54" s="22" t="s">
        <v>27</v>
      </c>
      <c r="C54" s="180" t="s">
        <v>8</v>
      </c>
      <c r="D54" s="193"/>
      <c r="E54" s="185"/>
      <c r="F54" s="66"/>
      <c r="G54" s="66"/>
      <c r="H54" s="194"/>
      <c r="I54" s="194"/>
      <c r="J54" s="194"/>
      <c r="K54" s="194"/>
    </row>
    <row r="55" spans="1:11" ht="31.5">
      <c r="A55" s="46" t="s">
        <v>29</v>
      </c>
      <c r="B55" s="15" t="s">
        <v>139</v>
      </c>
      <c r="C55" s="180" t="s">
        <v>8</v>
      </c>
      <c r="D55" s="193">
        <v>122.77</v>
      </c>
      <c r="E55" s="185">
        <f>110.976</f>
        <v>110.98</v>
      </c>
      <c r="F55" s="67">
        <f>F23*27.3%</f>
        <v>115.08</v>
      </c>
      <c r="G55" s="67">
        <f>G23*27.3%</f>
        <v>120.37</v>
      </c>
      <c r="H55" s="195">
        <f>H23*27.3%</f>
        <v>127.23</v>
      </c>
      <c r="I55" s="195">
        <f>I23*27.3%</f>
        <v>134.49</v>
      </c>
      <c r="J55" s="195">
        <f>J23*27.3%</f>
        <v>142.15</v>
      </c>
      <c r="K55" s="195">
        <f>K23*27.3%</f>
        <v>150.26</v>
      </c>
    </row>
    <row r="56" spans="1:11" ht="15.75">
      <c r="A56" s="46" t="s">
        <v>31</v>
      </c>
      <c r="B56" s="7" t="s">
        <v>30</v>
      </c>
      <c r="C56" s="180" t="s">
        <v>8</v>
      </c>
      <c r="D56" s="193"/>
      <c r="E56" s="66"/>
      <c r="F56" s="66"/>
      <c r="G56" s="66"/>
      <c r="H56" s="194"/>
      <c r="I56" s="194"/>
      <c r="J56" s="194"/>
      <c r="K56" s="194"/>
    </row>
    <row r="57" spans="1:11" ht="32.25" thickBot="1">
      <c r="A57" s="31" t="s">
        <v>32</v>
      </c>
      <c r="B57" s="47" t="s">
        <v>63</v>
      </c>
      <c r="C57" s="181" t="s">
        <v>8</v>
      </c>
      <c r="D57" s="196"/>
      <c r="E57" s="197"/>
      <c r="F57" s="197"/>
      <c r="G57" s="197"/>
      <c r="H57" s="198"/>
      <c r="I57" s="198"/>
      <c r="J57" s="198"/>
      <c r="K57" s="198"/>
    </row>
    <row r="58" spans="1:11" ht="16.5" thickBot="1">
      <c r="A58" s="32"/>
      <c r="B58" s="16" t="s">
        <v>33</v>
      </c>
      <c r="C58" s="17" t="s">
        <v>8</v>
      </c>
      <c r="D58" s="182">
        <f>D46+D47+D48+D49+D50+D51+D55+D56+D57</f>
        <v>158.53</v>
      </c>
      <c r="E58" s="183">
        <f>E46+E47+E48+E49+E50+E51+E55+E56+E57</f>
        <v>155.72</v>
      </c>
      <c r="F58" s="183">
        <f>F46+F47+F48+F49+F50+F51+F55+F56+F57</f>
        <v>162.34</v>
      </c>
      <c r="G58" s="184">
        <f>G46+G47+G48+G49+G50+G51+G55+G56+G57</f>
        <v>169.36</v>
      </c>
      <c r="H58" s="184">
        <f>H46+H47+H48+H49+H50+H51+H55+H56+H57</f>
        <v>178.46</v>
      </c>
      <c r="I58" s="184">
        <f>I46+I47+I48+I49+I50+I51+I55+I56+I57</f>
        <v>188.09</v>
      </c>
      <c r="J58" s="184">
        <f>J46+J47+J48+J49+J50+J51+J55+J56+J57</f>
        <v>198.26</v>
      </c>
      <c r="K58" s="184">
        <f>K46+K47+K48+K49+K50+K51+K55+K56+K57</f>
        <v>209.02</v>
      </c>
    </row>
    <row r="59" spans="1:11" ht="10.5" customHeight="1" thickBot="1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45.75" customHeight="1">
      <c r="A60" s="13" t="s">
        <v>4</v>
      </c>
      <c r="B60" s="14" t="s">
        <v>5</v>
      </c>
      <c r="C60" s="14" t="s">
        <v>6</v>
      </c>
      <c r="D60" s="20">
        <f>D8</f>
        <v>2012</v>
      </c>
      <c r="E60" s="20" t="str">
        <f aca="true" t="shared" si="6" ref="E60:K60">E8</f>
        <v>2013 (базовый уровень)</v>
      </c>
      <c r="F60" s="20">
        <f t="shared" si="6"/>
        <v>2014</v>
      </c>
      <c r="G60" s="20">
        <f t="shared" si="6"/>
        <v>2015</v>
      </c>
      <c r="H60" s="20">
        <f t="shared" si="6"/>
        <v>2016</v>
      </c>
      <c r="I60" s="20">
        <f t="shared" si="6"/>
        <v>2017</v>
      </c>
      <c r="J60" s="20">
        <f t="shared" si="6"/>
        <v>2018</v>
      </c>
      <c r="K60" s="20">
        <f t="shared" si="6"/>
        <v>2019</v>
      </c>
    </row>
    <row r="61" spans="1:11" ht="32.25" thickBot="1">
      <c r="A61" s="50" t="s">
        <v>42</v>
      </c>
      <c r="B61" s="10" t="s">
        <v>66</v>
      </c>
      <c r="C61" s="25" t="s">
        <v>8</v>
      </c>
      <c r="D61" s="69"/>
      <c r="E61" s="70"/>
      <c r="F61" s="70"/>
      <c r="G61" s="165"/>
      <c r="H61" s="171"/>
      <c r="I61" s="171"/>
      <c r="J61" s="171"/>
      <c r="K61" s="171"/>
    </row>
    <row r="62" spans="1:11" ht="6" customHeight="1" thickBot="1">
      <c r="A62" s="48"/>
      <c r="B62" s="49"/>
      <c r="C62" s="49"/>
      <c r="D62" s="51"/>
      <c r="E62" s="49"/>
      <c r="F62" s="49"/>
      <c r="G62" s="49"/>
      <c r="H62" s="49"/>
      <c r="I62" s="49"/>
      <c r="J62" s="49"/>
      <c r="K62" s="49"/>
    </row>
    <row r="63" spans="1:11" ht="31.5">
      <c r="A63" s="13" t="s">
        <v>4</v>
      </c>
      <c r="B63" s="14" t="s">
        <v>5</v>
      </c>
      <c r="C63" s="14" t="s">
        <v>6</v>
      </c>
      <c r="D63" s="20">
        <f>D8</f>
        <v>2012</v>
      </c>
      <c r="E63" s="20" t="str">
        <f aca="true" t="shared" si="7" ref="E63:K63">E8</f>
        <v>2013 (базовый уровень)</v>
      </c>
      <c r="F63" s="20">
        <f t="shared" si="7"/>
        <v>2014</v>
      </c>
      <c r="G63" s="20">
        <f t="shared" si="7"/>
        <v>2015</v>
      </c>
      <c r="H63" s="20">
        <f t="shared" si="7"/>
        <v>2016</v>
      </c>
      <c r="I63" s="20">
        <f t="shared" si="7"/>
        <v>2017</v>
      </c>
      <c r="J63" s="20">
        <f t="shared" si="7"/>
        <v>2018</v>
      </c>
      <c r="K63" s="20">
        <f t="shared" si="7"/>
        <v>2019</v>
      </c>
    </row>
    <row r="64" spans="1:11" ht="16.5" thickBot="1">
      <c r="A64" s="50" t="s">
        <v>43</v>
      </c>
      <c r="B64" s="52" t="s">
        <v>35</v>
      </c>
      <c r="C64" s="25" t="s">
        <v>8</v>
      </c>
      <c r="D64" s="68">
        <f>D42+D58</f>
        <v>1385.76</v>
      </c>
      <c r="E64" s="68">
        <f>E42+E58+E61</f>
        <v>1253.12</v>
      </c>
      <c r="F64" s="80">
        <f>F42+F58+F61</f>
        <v>1300.34</v>
      </c>
      <c r="G64" s="166">
        <f>G42+G58+G61</f>
        <v>1359.71</v>
      </c>
      <c r="H64" s="166">
        <f>H42+H58+H61</f>
        <v>1436.66</v>
      </c>
      <c r="I64" s="166">
        <f>I42+I58+I61</f>
        <v>1518.01</v>
      </c>
      <c r="J64" s="166">
        <f>J42+J58+J61</f>
        <v>1603.99</v>
      </c>
      <c r="K64" s="166">
        <f>K42+K58+K61</f>
        <v>1694.88</v>
      </c>
    </row>
    <row r="65" spans="5:11" ht="15.75">
      <c r="E65" s="12"/>
      <c r="F65" s="12"/>
      <c r="G65" s="77"/>
      <c r="H65" s="77"/>
      <c r="I65" s="77"/>
      <c r="J65" s="77"/>
      <c r="K65" s="77"/>
    </row>
    <row r="66" spans="2:11" ht="15.75">
      <c r="B66" s="150" t="s">
        <v>132</v>
      </c>
      <c r="C66" s="150"/>
      <c r="D66" s="150"/>
      <c r="E66" s="150" t="s">
        <v>129</v>
      </c>
      <c r="F66" s="12"/>
      <c r="G66" s="12"/>
      <c r="H66" s="12"/>
      <c r="I66" s="12"/>
      <c r="J66" s="12"/>
      <c r="K66" s="12"/>
    </row>
    <row r="67" spans="2:11" ht="15.75">
      <c r="B67" s="150"/>
      <c r="C67" s="150"/>
      <c r="D67" s="150"/>
      <c r="F67" s="12"/>
      <c r="G67" s="12"/>
      <c r="H67" s="12"/>
      <c r="I67" s="12"/>
      <c r="J67" s="12"/>
      <c r="K67" s="12"/>
    </row>
    <row r="68" spans="5:11" ht="15.75">
      <c r="E68" s="12"/>
      <c r="F68" s="12"/>
      <c r="G68" s="12"/>
      <c r="H68" s="12"/>
      <c r="I68" s="12"/>
      <c r="J68" s="12"/>
      <c r="K68" s="12"/>
    </row>
    <row r="69" spans="5:11" ht="15.75">
      <c r="E69" s="12"/>
      <c r="F69" s="12"/>
      <c r="G69" s="12"/>
      <c r="H69" s="12"/>
      <c r="I69" s="12"/>
      <c r="J69" s="12"/>
      <c r="K69" s="12"/>
    </row>
    <row r="70" spans="5:11" ht="15.75">
      <c r="E70" s="12"/>
      <c r="F70" s="12"/>
      <c r="G70" s="12"/>
      <c r="H70" s="12"/>
      <c r="I70" s="12"/>
      <c r="J70" s="12"/>
      <c r="K70" s="12"/>
    </row>
  </sheetData>
  <sheetProtection/>
  <mergeCells count="9">
    <mergeCell ref="A44:H44"/>
    <mergeCell ref="E3:G3"/>
    <mergeCell ref="E2:G2"/>
    <mergeCell ref="E1:G1"/>
    <mergeCell ref="A20:G20"/>
    <mergeCell ref="B6:G6"/>
    <mergeCell ref="A13:G13"/>
    <mergeCell ref="E4:G4"/>
    <mergeCell ref="A9:H9"/>
  </mergeCells>
  <dataValidations count="1">
    <dataValidation type="decimal" allowBlank="1" showInputMessage="1" showErrorMessage="1" error="Ввведеное значение неверно" sqref="D61 D57:K57 F15:K15 D55:E56 D46:K50 F56:K56 D33:E41 D23:E24 D52:K54">
      <formula1>-1000000000000000</formula1>
      <formula2>1000000000000000</formula2>
    </dataValidation>
  </dataValidations>
  <printOptions/>
  <pageMargins left="0.5905511811023623" right="0.1968503937007874" top="0.35433070866141736" bottom="0.2755905511811024" header="0.31496062992125984" footer="0.275590551181102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Бондарь</dc:creator>
  <cp:keywords/>
  <dc:description/>
  <cp:lastModifiedBy>S</cp:lastModifiedBy>
  <cp:lastPrinted>2014-05-07T11:52:17Z</cp:lastPrinted>
  <dcterms:created xsi:type="dcterms:W3CDTF">2011-03-31T08:12:01Z</dcterms:created>
  <dcterms:modified xsi:type="dcterms:W3CDTF">2014-05-07T12:04:30Z</dcterms:modified>
  <cp:category/>
  <cp:version/>
  <cp:contentType/>
  <cp:contentStatus/>
</cp:coreProperties>
</file>