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5480" windowHeight="11020" activeTab="2"/>
  </bookViews>
  <sheets>
    <sheet name="П1.25" sheetId="3" r:id="rId1"/>
    <sheet name="П1.24" sheetId="2" r:id="rId2"/>
    <sheet name="Табл. расходов" sheetId="1" r:id="rId3"/>
  </sheets>
  <externalReferences>
    <externalReference r:id="rId4"/>
    <externalReference r:id="rId5"/>
  </externalReferences>
  <definedNames>
    <definedName name="Nотп_вн" localSheetId="0">#REF!</definedName>
    <definedName name="Nотп_вн">#REF!</definedName>
    <definedName name="Nотп_нн" localSheetId="0">#REF!</definedName>
    <definedName name="Nотп_нн">#REF!</definedName>
    <definedName name="Nотп_нн_ВН" localSheetId="0">#REF!</definedName>
    <definedName name="Nотп_нн_ВН">#REF!</definedName>
    <definedName name="Nотп_нн_смежн" localSheetId="1">#REF!</definedName>
    <definedName name="Nотп_нн_смежн" localSheetId="0">#REF!</definedName>
    <definedName name="Nотп_нн_смежн">#REF!</definedName>
    <definedName name="Nотп_нн_СН1" localSheetId="0">#REF!</definedName>
    <definedName name="Nотп_нн_СН1">#REF!</definedName>
    <definedName name="Nотп_нн_СН2" localSheetId="0">#REF!</definedName>
    <definedName name="Nотп_нн_СН2">#REF!</definedName>
    <definedName name="Nотп_сн1" localSheetId="0">#REF!</definedName>
    <definedName name="Nотп_сн1">#REF!</definedName>
    <definedName name="Nотп_сн1_ВН" localSheetId="0">#REF!</definedName>
    <definedName name="Nотп_сн1_ВН">#REF!</definedName>
    <definedName name="Nотп_сн1_смежн" localSheetId="1">#REF!</definedName>
    <definedName name="Nотп_сн1_смежн" localSheetId="0">#REF!</definedName>
    <definedName name="Nотп_сн1_смежн">#REF!</definedName>
    <definedName name="Nотп_сн2" localSheetId="0">#REF!</definedName>
    <definedName name="Nотп_сн2">#REF!</definedName>
    <definedName name="Nотп_сн2_ВН" localSheetId="0">#REF!</definedName>
    <definedName name="Nотп_сн2_ВН">#REF!</definedName>
    <definedName name="Nотп_сн2_смежн" localSheetId="1">#REF!</definedName>
    <definedName name="Nотп_сн2_смежн" localSheetId="0">#REF!</definedName>
    <definedName name="Nотп_сн2_смежн">#REF!</definedName>
    <definedName name="Nотп_сн2_СН1" localSheetId="1">#REF!</definedName>
    <definedName name="Nотп_сн2_СН1" localSheetId="0">#REF!</definedName>
    <definedName name="Nотп_сн2_СН1">#REF!</definedName>
    <definedName name="Nпо_вн" localSheetId="0">#REF!</definedName>
    <definedName name="Nпо_вн">#REF!</definedName>
    <definedName name="Nпо_всего" localSheetId="0">#REF!</definedName>
    <definedName name="Nпо_всего">#REF!</definedName>
    <definedName name="Nпо_нн" localSheetId="0">#REF!</definedName>
    <definedName name="Nпо_нн">#REF!</definedName>
    <definedName name="Nпо_сн1" localSheetId="0">#REF!</definedName>
    <definedName name="Nпо_сн1">#REF!</definedName>
    <definedName name="Nпо_сн2" localSheetId="0">#REF!</definedName>
    <definedName name="Nпо_сн2">#REF!</definedName>
    <definedName name="Nпост_вн" localSheetId="1">#REF!</definedName>
    <definedName name="Nпост_вн" localSheetId="0">#REF!</definedName>
    <definedName name="Nпост_вн">#REF!</definedName>
    <definedName name="Nпост_всего" localSheetId="0">#REF!</definedName>
    <definedName name="Nпост_всего">#REF!</definedName>
    <definedName name="Nпост_нн" localSheetId="1">#REF!</definedName>
    <definedName name="Nпост_нн" localSheetId="0">#REF!</definedName>
    <definedName name="Nпост_нн">#REF!</definedName>
    <definedName name="Nпост_сн1" localSheetId="1">#REF!</definedName>
    <definedName name="Nпост_сн1" localSheetId="0">#REF!</definedName>
    <definedName name="Nпост_сн1">#REF!</definedName>
    <definedName name="Nпост_сн2" localSheetId="1">#REF!</definedName>
    <definedName name="Nпост_сн2" localSheetId="0">#REF!</definedName>
    <definedName name="Nпост_сн2">#REF!</definedName>
    <definedName name="SUM_У" localSheetId="0">#REF!</definedName>
    <definedName name="SUM_У">#REF!</definedName>
    <definedName name="альфа_вн" localSheetId="0">#REF!</definedName>
    <definedName name="альфа_вн">#REF!</definedName>
    <definedName name="альфа_нн" localSheetId="0">#REF!</definedName>
    <definedName name="альфа_нн">#REF!</definedName>
    <definedName name="альфа_сн1" localSheetId="0">#REF!</definedName>
    <definedName name="альфа_сн1">#REF!</definedName>
    <definedName name="альфа_сн2" localSheetId="0">#REF!</definedName>
    <definedName name="альфа_сн2">#REF!</definedName>
    <definedName name="длт_З_пот" localSheetId="1">#REF!</definedName>
    <definedName name="длт_З_пот" localSheetId="0">#REF!</definedName>
    <definedName name="длт_З_пот">#REF!</definedName>
    <definedName name="длт_Знн_сн2" localSheetId="1">#REF!</definedName>
    <definedName name="длт_Знн_сн2" localSheetId="0">#REF!</definedName>
    <definedName name="длт_Знн_сн2">#REF!</definedName>
    <definedName name="длт_Зсн1_вн" localSheetId="1">#REF!</definedName>
    <definedName name="длт_Зсн1_вн" localSheetId="0">#REF!</definedName>
    <definedName name="длт_Зсн1_вн">#REF!</definedName>
    <definedName name="длт_НВВнн_сн2" localSheetId="1">#REF!</definedName>
    <definedName name="длт_НВВнн_сн2" localSheetId="0">#REF!</definedName>
    <definedName name="длт_НВВнн_сн2">#REF!</definedName>
    <definedName name="длт_НВВсн_вн" localSheetId="1">#REF!</definedName>
    <definedName name="длт_НВВсн_вн" localSheetId="0">#REF!</definedName>
    <definedName name="длт_НВВсн_вн">#REF!</definedName>
    <definedName name="длт_НВВсн1_вн" localSheetId="1">#REF!</definedName>
    <definedName name="длт_НВВсн1_вн" localSheetId="0">#REF!</definedName>
    <definedName name="длт_НВВсн1_вн">#REF!</definedName>
    <definedName name="длт_НВВсн2_вн" localSheetId="1">#REF!</definedName>
    <definedName name="длт_НВВсн2_вн" localSheetId="0">#REF!</definedName>
    <definedName name="длт_НВВсн2_вн">#REF!</definedName>
    <definedName name="длт_НВВсн2_сн1" localSheetId="1">#REF!</definedName>
    <definedName name="длт_НВВсн2_сн1" localSheetId="0">#REF!</definedName>
    <definedName name="длт_НВВсн2_сн1">#REF!</definedName>
    <definedName name="Зпот_вн" localSheetId="1">#REF!</definedName>
    <definedName name="Зпот_вн" localSheetId="0">#REF!</definedName>
    <definedName name="Зпот_вн">#REF!</definedName>
    <definedName name="Зпот_нн" localSheetId="1">#REF!</definedName>
    <definedName name="Зпот_нн" localSheetId="0">#REF!</definedName>
    <definedName name="Зпот_нн">#REF!</definedName>
    <definedName name="Зпот_сн1" localSheetId="1">#REF!</definedName>
    <definedName name="Зпот_сн1" localSheetId="0">#REF!</definedName>
    <definedName name="Зпот_сн1">#REF!</definedName>
    <definedName name="Зпот_сн2" localSheetId="1">#REF!</definedName>
    <definedName name="Зпот_сн2" localSheetId="0">#REF!</definedName>
    <definedName name="Зпот_сн2">#REF!</definedName>
    <definedName name="НВВвн_млн" localSheetId="1">#REF!</definedName>
    <definedName name="НВВвн_млн" localSheetId="0">#REF!</definedName>
    <definedName name="НВВвн_млн">#REF!</definedName>
    <definedName name="НВВвн_тыс" localSheetId="1">#REF!</definedName>
    <definedName name="НВВвн_тыс" localSheetId="0">#REF!</definedName>
    <definedName name="НВВвн_тыс">#REF!</definedName>
    <definedName name="НВВнн_млн" localSheetId="0">#REF!</definedName>
    <definedName name="НВВнн_млн">#REF!</definedName>
    <definedName name="НВВнн_тыс" localSheetId="0">#REF!</definedName>
    <definedName name="НВВнн_тыс">#REF!</definedName>
    <definedName name="НВВсети_млн" localSheetId="0">#REF!</definedName>
    <definedName name="НВВсети_млн">#REF!</definedName>
    <definedName name="НВВсети_тыс" localSheetId="0">#REF!</definedName>
    <definedName name="НВВсети_тыс">#REF!</definedName>
    <definedName name="НВВсн1_млн" localSheetId="1">#REF!</definedName>
    <definedName name="НВВсн1_млн" localSheetId="0">#REF!</definedName>
    <definedName name="НВВсн1_млн">#REF!</definedName>
    <definedName name="НВВсн1_тыс" localSheetId="1">#REF!</definedName>
    <definedName name="НВВсн1_тыс" localSheetId="0">#REF!</definedName>
    <definedName name="НВВсн1_тыс">#REF!</definedName>
    <definedName name="НВВсн2_млн" localSheetId="1">#REF!</definedName>
    <definedName name="НВВсн2_млн" localSheetId="0">#REF!</definedName>
    <definedName name="НВВсн2_млн">#REF!</definedName>
    <definedName name="НВВсн2_тыс" localSheetId="1">#REF!</definedName>
    <definedName name="НВВсн2_тыс" localSheetId="0">#REF!</definedName>
    <definedName name="НВВсн2_тыс">#REF!</definedName>
    <definedName name="_xlnm.Print_Area" localSheetId="2">'Табл. расходов'!$A$5:$H$67</definedName>
    <definedName name="Тпот_вн" localSheetId="1">#REF!</definedName>
    <definedName name="Тпот_вн" localSheetId="0">#REF!</definedName>
    <definedName name="Тпот_вн">#REF!</definedName>
    <definedName name="Тпот_нн" localSheetId="1">#REF!</definedName>
    <definedName name="Тпот_нн" localSheetId="0">#REF!</definedName>
    <definedName name="Тпот_нн">#REF!</definedName>
    <definedName name="Тпот_сн1" localSheetId="1">#REF!</definedName>
    <definedName name="Тпот_сн1" localSheetId="0">#REF!</definedName>
    <definedName name="Тпот_сн1">#REF!</definedName>
    <definedName name="Тпот_сн2" localSheetId="1">#REF!</definedName>
    <definedName name="Тпот_сн2" localSheetId="0">#REF!</definedName>
    <definedName name="Тпот_сн2">#REF!</definedName>
    <definedName name="Тсод_вн" localSheetId="1">#REF!</definedName>
    <definedName name="Тсод_вн" localSheetId="0">#REF!</definedName>
    <definedName name="Тсод_вн">#REF!</definedName>
    <definedName name="Тсод_нн" localSheetId="1">#REF!</definedName>
    <definedName name="Тсод_нн" localSheetId="0">#REF!</definedName>
    <definedName name="Тсод_нн">#REF!</definedName>
    <definedName name="Тсод_сн1" localSheetId="1">#REF!</definedName>
    <definedName name="Тсод_сн1" localSheetId="0">#REF!</definedName>
    <definedName name="Тсод_сн1">#REF!</definedName>
    <definedName name="Тсод_сн2" localSheetId="1">#REF!</definedName>
    <definedName name="Тсод_сн2" localSheetId="0">#REF!</definedName>
    <definedName name="Тсод_сн2">#REF!</definedName>
    <definedName name="Тэс" localSheetId="1">#REF!</definedName>
    <definedName name="Тэс" localSheetId="0">#REF!</definedName>
    <definedName name="Тэс">#REF!</definedName>
    <definedName name="Увн" localSheetId="0">#REF!</definedName>
    <definedName name="Увн">#REF!</definedName>
    <definedName name="Унн" localSheetId="0">#REF!</definedName>
    <definedName name="Унн">#REF!</definedName>
    <definedName name="Усн1" localSheetId="0">#REF!</definedName>
    <definedName name="Усн1">#REF!</definedName>
    <definedName name="Усн2" localSheetId="0">#REF!</definedName>
    <definedName name="Усн2">#REF!</definedName>
    <definedName name="Эотп_вн" localSheetId="0">#REF!</definedName>
    <definedName name="Эотп_вн">#REF!</definedName>
    <definedName name="Эотп_нн" localSheetId="0">#REF!</definedName>
    <definedName name="Эотп_нн">#REF!</definedName>
    <definedName name="Эотп_нн_ВН" localSheetId="0">#REF!</definedName>
    <definedName name="Эотп_нн_ВН">#REF!</definedName>
    <definedName name="Эотп_нн_смежн" localSheetId="1">#REF!</definedName>
    <definedName name="Эотп_нн_смежн" localSheetId="0">#REF!</definedName>
    <definedName name="Эотп_нн_смежн">#REF!</definedName>
    <definedName name="Эотп_нн_СН1" localSheetId="0">#REF!</definedName>
    <definedName name="Эотп_нн_СН1">#REF!</definedName>
    <definedName name="Эотп_нн_СН2" localSheetId="0">#REF!</definedName>
    <definedName name="Эотп_нн_СН2">#REF!</definedName>
    <definedName name="Эотп_смежн_всего" localSheetId="0">#REF!</definedName>
    <definedName name="Эотп_смежн_всего">#REF!</definedName>
    <definedName name="Эотп_сн1" localSheetId="0">#REF!</definedName>
    <definedName name="Эотп_сн1">#REF!</definedName>
    <definedName name="Эотп_сн1_ВН" localSheetId="1">#REF!</definedName>
    <definedName name="Эотп_сн1_ВН" localSheetId="0">#REF!</definedName>
    <definedName name="Эотп_сн1_ВН">#REF!</definedName>
    <definedName name="Эотп_сн1_смежн" localSheetId="1">#REF!</definedName>
    <definedName name="Эотп_сн1_смежн" localSheetId="0">#REF!</definedName>
    <definedName name="Эотп_сн1_смежн">#REF!</definedName>
    <definedName name="Эотп_сн2" localSheetId="0">#REF!</definedName>
    <definedName name="Эотп_сн2">#REF!</definedName>
    <definedName name="Эотп_сн2_ВН" localSheetId="1">#REF!</definedName>
    <definedName name="Эотп_сн2_ВН" localSheetId="0">#REF!</definedName>
    <definedName name="Эотп_сн2_ВН">#REF!</definedName>
    <definedName name="Эотп_сн2_смежн" localSheetId="1">#REF!</definedName>
    <definedName name="Эотп_сн2_смежн" localSheetId="0">#REF!</definedName>
    <definedName name="Эотп_сн2_смежн">#REF!</definedName>
    <definedName name="Эотп_сн2_СН1" localSheetId="1">#REF!</definedName>
    <definedName name="Эотп_сн2_СН1" localSheetId="0">#REF!</definedName>
    <definedName name="Эотп_сн2_СН1">#REF!</definedName>
    <definedName name="Эпо_вн" localSheetId="1">#REF!</definedName>
    <definedName name="Эпо_вн" localSheetId="0">#REF!</definedName>
    <definedName name="Эпо_вн">#REF!</definedName>
    <definedName name="Эпо_нн" localSheetId="0">#REF!</definedName>
    <definedName name="Эпо_нн">#REF!</definedName>
    <definedName name="Эпо_сн1" localSheetId="0">#REF!</definedName>
    <definedName name="Эпо_сн1">#REF!</definedName>
    <definedName name="Эпо_сн2" localSheetId="0">#REF!</definedName>
    <definedName name="Эпо_сн2">#REF!</definedName>
    <definedName name="Эпост_вн" localSheetId="1">#REF!</definedName>
    <definedName name="Эпост_вн" localSheetId="0">#REF!</definedName>
    <definedName name="Эпост_вн">#REF!</definedName>
    <definedName name="Эпост_всего" localSheetId="0">#REF!</definedName>
    <definedName name="Эпост_всего">#REF!</definedName>
    <definedName name="Эпост_нн" localSheetId="1">#REF!</definedName>
    <definedName name="Эпост_нн" localSheetId="0">#REF!</definedName>
    <definedName name="Эпост_нн">#REF!</definedName>
    <definedName name="Эпост_сн1" localSheetId="1">#REF!</definedName>
    <definedName name="Эпост_сн1" localSheetId="0">#REF!</definedName>
    <definedName name="Эпост_сн1">#REF!</definedName>
    <definedName name="Эпост_сн2" localSheetId="1">#REF!</definedName>
    <definedName name="Эпост_сн2" localSheetId="0">#REF!</definedName>
    <definedName name="Эпост_сн2">#REF!</definedName>
  </definedNames>
  <calcPr calcId="145621"/>
</workbook>
</file>

<file path=xl/calcChain.xml><?xml version="1.0" encoding="utf-8"?>
<calcChain xmlns="http://schemas.openxmlformats.org/spreadsheetml/2006/main">
  <c r="E8" i="3" l="1"/>
  <c r="D8" i="3"/>
  <c r="F8" i="3"/>
  <c r="G8" i="3" s="1"/>
  <c r="E55" i="1"/>
  <c r="E24" i="1"/>
  <c r="E36" i="1"/>
  <c r="H16" i="1"/>
  <c r="H17" i="1" s="1"/>
  <c r="L33" i="2"/>
  <c r="E19" i="3"/>
  <c r="F19" i="3"/>
  <c r="H19" i="3" s="1"/>
  <c r="D19" i="3"/>
  <c r="E13" i="3"/>
  <c r="F13" i="3"/>
  <c r="D13" i="3"/>
  <c r="H13" i="3"/>
  <c r="H11" i="3" s="1"/>
  <c r="H9" i="3" s="1"/>
  <c r="G13" i="3"/>
  <c r="G11" i="3" s="1"/>
  <c r="G9" i="3" s="1"/>
  <c r="G19" i="3"/>
  <c r="G17" i="3" s="1"/>
  <c r="G15" i="3" s="1"/>
  <c r="F25" i="3"/>
  <c r="F23" i="3" s="1"/>
  <c r="F21" i="3" s="1"/>
  <c r="E25" i="3"/>
  <c r="E23" i="3" s="1"/>
  <c r="E21" i="3" s="1"/>
  <c r="D25" i="3"/>
  <c r="D23" i="3" s="1"/>
  <c r="D21" i="3" s="1"/>
  <c r="F17" i="3"/>
  <c r="F15" i="3" s="1"/>
  <c r="E17" i="3"/>
  <c r="E15" i="3" s="1"/>
  <c r="D17" i="3"/>
  <c r="D15" i="3" s="1"/>
  <c r="F11" i="3"/>
  <c r="F9" i="3" s="1"/>
  <c r="E11" i="3"/>
  <c r="E9" i="3" s="1"/>
  <c r="D11" i="3"/>
  <c r="D9" i="3" s="1"/>
  <c r="F18" i="2"/>
  <c r="F16" i="2" s="1"/>
  <c r="F14" i="2" s="1"/>
  <c r="D18" i="2"/>
  <c r="D16" i="2" s="1"/>
  <c r="D14" i="2" s="1"/>
  <c r="E23" i="1"/>
  <c r="G16" i="1"/>
  <c r="G17" i="1" s="1"/>
  <c r="F16" i="1"/>
  <c r="F17" i="1" s="1"/>
  <c r="E16" i="1"/>
  <c r="E51" i="1"/>
  <c r="E28" i="1"/>
  <c r="D24" i="1"/>
  <c r="D28" i="1"/>
  <c r="D36" i="1"/>
  <c r="D51" i="1"/>
  <c r="D58" i="1"/>
  <c r="D32" i="1"/>
  <c r="E32" i="1"/>
  <c r="D27" i="3" l="1"/>
  <c r="D29" i="3" s="1"/>
  <c r="E27" i="3"/>
  <c r="E33" i="3" s="1"/>
  <c r="H17" i="3"/>
  <c r="H15" i="3" s="1"/>
  <c r="H25" i="3"/>
  <c r="H23" i="3" s="1"/>
  <c r="H21" i="3" s="1"/>
  <c r="D42" i="1"/>
  <c r="D64" i="1" s="1"/>
  <c r="D8" i="2" s="1"/>
  <c r="E58" i="1"/>
  <c r="F27" i="3"/>
  <c r="F29" i="3" s="1"/>
  <c r="G25" i="3"/>
  <c r="G23" i="3" s="1"/>
  <c r="G21" i="3" s="1"/>
  <c r="E42" i="1"/>
  <c r="F42" i="1" s="1"/>
  <c r="F27" i="1"/>
  <c r="G27" i="1" s="1"/>
  <c r="H27" i="1" s="1"/>
  <c r="F29" i="1"/>
  <c r="G29" i="1" s="1"/>
  <c r="H29" i="1" s="1"/>
  <c r="F31" i="1"/>
  <c r="G31" i="1" s="1"/>
  <c r="H31" i="1" s="1"/>
  <c r="F33" i="1"/>
  <c r="G33" i="1" s="1"/>
  <c r="H33" i="1" s="1"/>
  <c r="F35" i="1"/>
  <c r="G35" i="1" s="1"/>
  <c r="H35" i="1" s="1"/>
  <c r="F37" i="1"/>
  <c r="G37" i="1" s="1"/>
  <c r="H37" i="1" s="1"/>
  <c r="F40" i="1"/>
  <c r="G40" i="1" s="1"/>
  <c r="H40" i="1" s="1"/>
  <c r="F24" i="1"/>
  <c r="G24" i="1" s="1"/>
  <c r="H24" i="1" s="1"/>
  <c r="F22" i="1"/>
  <c r="G22" i="1" s="1"/>
  <c r="H22" i="1" s="1"/>
  <c r="F39" i="1"/>
  <c r="F26" i="1"/>
  <c r="G26" i="1" s="1"/>
  <c r="H26" i="1" s="1"/>
  <c r="F30" i="1"/>
  <c r="G30" i="1" s="1"/>
  <c r="H30" i="1" s="1"/>
  <c r="F34" i="1"/>
  <c r="G34" i="1" s="1"/>
  <c r="H34" i="1" s="1"/>
  <c r="F36" i="1"/>
  <c r="G36" i="1" s="1"/>
  <c r="H36" i="1" s="1"/>
  <c r="F38" i="1"/>
  <c r="G38" i="1" s="1"/>
  <c r="H38" i="1" s="1"/>
  <c r="F41" i="1"/>
  <c r="G41" i="1" s="1"/>
  <c r="H41" i="1" s="1"/>
  <c r="F25" i="1"/>
  <c r="G25" i="1" s="1"/>
  <c r="H25" i="1" s="1"/>
  <c r="E31" i="3"/>
  <c r="E29" i="3"/>
  <c r="H8" i="3"/>
  <c r="G27" i="3"/>
  <c r="E64" i="1"/>
  <c r="F8" i="2" s="1"/>
  <c r="F31" i="3"/>
  <c r="F28" i="1"/>
  <c r="G28" i="1" s="1"/>
  <c r="H28" i="1" s="1"/>
  <c r="F32" i="1"/>
  <c r="G32" i="1" s="1"/>
  <c r="H32" i="1" s="1"/>
  <c r="D33" i="3"/>
  <c r="F23" i="1"/>
  <c r="D31" i="3" l="1"/>
  <c r="F33" i="3"/>
  <c r="F35" i="3" s="1"/>
  <c r="H27" i="3"/>
  <c r="H31" i="3" s="1"/>
  <c r="D21" i="2"/>
  <c r="D27" i="2" s="1"/>
  <c r="D12" i="2"/>
  <c r="D25" i="2" s="1"/>
  <c r="D10" i="2"/>
  <c r="D23" i="2" s="1"/>
  <c r="D35" i="3"/>
  <c r="D37" i="3"/>
  <c r="F55" i="1"/>
  <c r="G23" i="1"/>
  <c r="F37" i="3"/>
  <c r="G42" i="1"/>
  <c r="F52" i="1"/>
  <c r="F51" i="1" s="1"/>
  <c r="F58" i="1" s="1"/>
  <c r="F64" i="1" s="1"/>
  <c r="H8" i="2" s="1"/>
  <c r="G33" i="3"/>
  <c r="G29" i="3"/>
  <c r="G31" i="3"/>
  <c r="H18" i="2"/>
  <c r="H16" i="2" s="1"/>
  <c r="H14" i="2" s="1"/>
  <c r="G39" i="1"/>
  <c r="F21" i="2"/>
  <c r="F27" i="2" s="1"/>
  <c r="F10" i="2"/>
  <c r="F23" i="2" s="1"/>
  <c r="F12" i="2"/>
  <c r="F25" i="2" s="1"/>
  <c r="H33" i="3"/>
  <c r="H29" i="3"/>
  <c r="E37" i="3"/>
  <c r="E35" i="3"/>
  <c r="D29" i="2"/>
  <c r="D31" i="2"/>
  <c r="H21" i="2" l="1"/>
  <c r="H27" i="2" s="1"/>
  <c r="H10" i="2"/>
  <c r="H23" i="2" s="1"/>
  <c r="H12" i="2"/>
  <c r="H25" i="2" s="1"/>
  <c r="F31" i="2"/>
  <c r="F29" i="2"/>
  <c r="H42" i="1"/>
  <c r="H37" i="3"/>
  <c r="H35" i="3"/>
  <c r="H39" i="1"/>
  <c r="G35" i="3"/>
  <c r="G37" i="3"/>
  <c r="G55" i="1"/>
  <c r="G52" i="1" s="1"/>
  <c r="H23" i="1"/>
  <c r="H55" i="1" s="1"/>
  <c r="G51" i="1" l="1"/>
  <c r="G58" i="1" s="1"/>
  <c r="G64" i="1" s="1"/>
  <c r="J8" i="2" s="1"/>
  <c r="J18" i="2"/>
  <c r="J16" i="2" s="1"/>
  <c r="J14" i="2" s="1"/>
  <c r="H52" i="1"/>
  <c r="H51" i="1" s="1"/>
  <c r="H58" i="1" s="1"/>
  <c r="H64" i="1" s="1"/>
  <c r="L8" i="2" s="1"/>
  <c r="H29" i="2"/>
  <c r="H31" i="2"/>
  <c r="L18" i="2" l="1"/>
  <c r="L16" i="2" s="1"/>
  <c r="L14" i="2" s="1"/>
  <c r="L21" i="2" s="1"/>
  <c r="L27" i="2" s="1"/>
  <c r="L10" i="2"/>
  <c r="J12" i="2"/>
  <c r="J25" i="2" s="1"/>
  <c r="J21" i="2"/>
  <c r="J27" i="2" s="1"/>
  <c r="J10" i="2"/>
  <c r="J23" i="2" s="1"/>
  <c r="L23" i="2" l="1"/>
  <c r="L12" i="2"/>
  <c r="L25" i="2" s="1"/>
  <c r="J29" i="2"/>
  <c r="J31" i="2"/>
  <c r="L31" i="2"/>
  <c r="L29" i="2"/>
</calcChain>
</file>

<file path=xl/sharedStrings.xml><?xml version="1.0" encoding="utf-8"?>
<sst xmlns="http://schemas.openxmlformats.org/spreadsheetml/2006/main" count="321" uniqueCount="147">
  <si>
    <t>Количество активов</t>
  </si>
  <si>
    <t>у.е.</t>
  </si>
  <si>
    <t>Индекс изменения количества активов</t>
  </si>
  <si>
    <t>Итого коэффициент индексации</t>
  </si>
  <si>
    <t>№ п.п.</t>
  </si>
  <si>
    <t>Показатели</t>
  </si>
  <si>
    <t>Единица измерения</t>
  </si>
  <si>
    <t>1.1.</t>
  </si>
  <si>
    <t>тыс.руб.</t>
  </si>
  <si>
    <t>1.3.</t>
  </si>
  <si>
    <t>Расходы на оплату труда</t>
  </si>
  <si>
    <t>1.4.</t>
  </si>
  <si>
    <t>1.4.1.</t>
  </si>
  <si>
    <t>Ремонт основных фондов</t>
  </si>
  <si>
    <t>1.4.2.</t>
  </si>
  <si>
    <t>1.4.3.</t>
  </si>
  <si>
    <t>ИТОГО подконтрольные расходы</t>
  </si>
  <si>
    <t>Расчет неподконтрольных расходов</t>
  </si>
  <si>
    <t>2.1.</t>
  </si>
  <si>
    <t>2.2.</t>
  </si>
  <si>
    <t>Электроэнергия на хоз. нужды</t>
  </si>
  <si>
    <t>2.3.</t>
  </si>
  <si>
    <t>Теплоэнергия</t>
  </si>
  <si>
    <t>2.4.</t>
  </si>
  <si>
    <t>Плата за аренду имущества и лизинг</t>
  </si>
  <si>
    <t>2.5.</t>
  </si>
  <si>
    <t>Налоги,всего, в том числе:</t>
  </si>
  <si>
    <t>Прочие налоги и сборы</t>
  </si>
  <si>
    <t>2.6.</t>
  </si>
  <si>
    <t>2.7.</t>
  </si>
  <si>
    <t>Прочие неподконтрольные расходы</t>
  </si>
  <si>
    <t>2.8.</t>
  </si>
  <si>
    <t>2.9.</t>
  </si>
  <si>
    <t>ИТОГО неподконтрольных расходов</t>
  </si>
  <si>
    <t>Амортизация</t>
  </si>
  <si>
    <t>НВВ всего</t>
  </si>
  <si>
    <t>Долгосрочные параметры (не меняются в течение долгосрочного периода регулирования)</t>
  </si>
  <si>
    <t>Индекс эффективности подконтрольных расходов</t>
  </si>
  <si>
    <t>Коэффициент эластичности подконтрольных расходов по количеству активов</t>
  </si>
  <si>
    <t>Максимальная возможная корректировка НВВ, с учетом достижения установленного уровня надежности и качества услуг</t>
  </si>
  <si>
    <t>1.</t>
  </si>
  <si>
    <t>2.</t>
  </si>
  <si>
    <t>3.</t>
  </si>
  <si>
    <t>4.</t>
  </si>
  <si>
    <t>Планируемые значения параметров расчета тарифов (определяются перед началом каждого года долгосрочного периода регулирования)</t>
  </si>
  <si>
    <t>Индекс потребительских цен</t>
  </si>
  <si>
    <t>Сырье и материалы</t>
  </si>
  <si>
    <t>…</t>
  </si>
  <si>
    <t>-</t>
  </si>
  <si>
    <t>Прочие подконтрольные расходы</t>
  </si>
  <si>
    <t>Расчет подконтрольных расходов</t>
  </si>
  <si>
    <t>1.2.</t>
  </si>
  <si>
    <t>1.3.1.</t>
  </si>
  <si>
    <t>1.3.2.</t>
  </si>
  <si>
    <t>1.3.3.</t>
  </si>
  <si>
    <t>1.5.</t>
  </si>
  <si>
    <t>1.5.1.</t>
  </si>
  <si>
    <t>1.5.2.</t>
  </si>
  <si>
    <t>1.5.3.</t>
  </si>
  <si>
    <t>1.6.</t>
  </si>
  <si>
    <t>1.6.1.</t>
  </si>
  <si>
    <t>1.6.2.</t>
  </si>
  <si>
    <t>1.6.3.</t>
  </si>
  <si>
    <t>Выпадающие доходы по технологическому присоединению</t>
  </si>
  <si>
    <t>1.6.4.</t>
  </si>
  <si>
    <t>1.6.5.</t>
  </si>
  <si>
    <t>Выпадающие доходы (избыток средств)</t>
  </si>
  <si>
    <t>2.6.1.</t>
  </si>
  <si>
    <t>2.6.2.</t>
  </si>
  <si>
    <t>2.6.3.</t>
  </si>
  <si>
    <t>Капитальыне вложения из прибыли (не более 12% от НВВ)</t>
  </si>
  <si>
    <t>Проценты за кредит</t>
  </si>
  <si>
    <t>Расходы социального характера из прибыли</t>
  </si>
  <si>
    <t>Цеховые расходы (не учтенные в других статьях прямым путем)</t>
  </si>
  <si>
    <t>Общехозяйственные расходы (не учтенные в других статьях прямым путем)</t>
  </si>
  <si>
    <t>Налог на прибыль (УСН 6%),</t>
  </si>
  <si>
    <t>Таблица N П1.24</t>
  </si>
  <si>
    <t>Расчет платы за услуги</t>
  </si>
  <si>
    <t>по содержанию электрических сетей</t>
  </si>
  <si>
    <t>п. п.</t>
  </si>
  <si>
    <t>Единицы измерения</t>
  </si>
  <si>
    <t>всего</t>
  </si>
  <si>
    <t>из них на сбыт</t>
  </si>
  <si>
    <t>б</t>
  </si>
  <si>
    <t>тыс.  руб.</t>
  </si>
  <si>
    <t>ВН</t>
  </si>
  <si>
    <t>СН</t>
  </si>
  <si>
    <t>в  т.ч.  СН1</t>
  </si>
  <si>
    <t>СН11</t>
  </si>
  <si>
    <t>НН</t>
  </si>
  <si>
    <t>Прибыль, отнесенная на передачу электрической энергии                 (п.8 табл П1.21.3)</t>
  </si>
  <si>
    <t>Рентабельность                                         (п.2 / п.1х 100%)</t>
  </si>
  <si>
    <t>%</t>
  </si>
  <si>
    <t>4 .</t>
  </si>
  <si>
    <t>Необходимая валовая выручка, отнесенная на передачу электрической энергии (п.1+п.2)</t>
  </si>
  <si>
    <t>4.1.</t>
  </si>
  <si>
    <t>4.2.</t>
  </si>
  <si>
    <t>4.3.</t>
  </si>
  <si>
    <t>5.</t>
  </si>
  <si>
    <t xml:space="preserve">Плата за услуги на содержание электрических сетей </t>
  </si>
  <si>
    <t xml:space="preserve">руб./МВт.мес. </t>
  </si>
  <si>
    <t>5.1.</t>
  </si>
  <si>
    <t>5.2.</t>
  </si>
  <si>
    <t>5.3.</t>
  </si>
  <si>
    <t>Директор</t>
  </si>
  <si>
    <t>ООО "СК "Трест Железобетон"</t>
  </si>
  <si>
    <t>2013г</t>
  </si>
  <si>
    <t>2014г</t>
  </si>
  <si>
    <t>К. В. Петренко</t>
  </si>
  <si>
    <t>Таблица N П1.25</t>
  </si>
  <si>
    <t>Расчет ставки по оплате</t>
  </si>
  <si>
    <t>технологического расхода (потерь) электрической</t>
  </si>
  <si>
    <t>энергии на ее передачу по сетям</t>
  </si>
  <si>
    <t>№ п/п</t>
  </si>
  <si>
    <t>Средневзвешенный тариф на электрическую энергию</t>
  </si>
  <si>
    <t>руб. / МВт.ч</t>
  </si>
  <si>
    <t>Отпуск электрической энергии в сеть с учетом величины сальдо-перетока электроэнергии</t>
  </si>
  <si>
    <t>млн. кВт .ч</t>
  </si>
  <si>
    <t>Потери  электрической  энергии</t>
  </si>
  <si>
    <t>млнкВтч</t>
  </si>
  <si>
    <t>3.1.</t>
  </si>
  <si>
    <t>3.2.</t>
  </si>
  <si>
    <t>3.3.</t>
  </si>
  <si>
    <t>Полезный отпуск электрической энергии</t>
  </si>
  <si>
    <t>млн.кВт .Ч</t>
  </si>
  <si>
    <t>млн.кВт . Ч</t>
  </si>
  <si>
    <t>Расходы на компенсацию потерь</t>
  </si>
  <si>
    <t>6.</t>
  </si>
  <si>
    <t>Ставка на оплату технологического расхода (потерь) электрической энергии на ее передачу по сетям</t>
  </si>
  <si>
    <t>руб./ МВт.ч</t>
  </si>
  <si>
    <t>6.1.</t>
  </si>
  <si>
    <t>6.2.</t>
  </si>
  <si>
    <t>б.З.</t>
  </si>
  <si>
    <t>К.В.Петренко</t>
  </si>
  <si>
    <t>Наименование</t>
  </si>
  <si>
    <t>Ед. изм.</t>
  </si>
  <si>
    <t>Директор ООО "СК "Трест Железобетон"</t>
  </si>
  <si>
    <t>2015г</t>
  </si>
  <si>
    <t>2016г</t>
  </si>
  <si>
    <t>2011г</t>
  </si>
  <si>
    <t>Таблица расходов по расчету тарифов на услуги по передаче электрической энергии на основе долгосрочных параметров регулирования на 2012-2015 гг.</t>
  </si>
  <si>
    <t>2013 (базовый уровень)</t>
  </si>
  <si>
    <t>премия по итогам года</t>
  </si>
  <si>
    <t>Налог на имущество (земля)</t>
  </si>
  <si>
    <t>Отчисления на социальные нужды (ПФ, МФ, ФСС)</t>
  </si>
  <si>
    <t>Расходы, отнесенные на передачу электрической энергии                                 (п.11 табл.П1.18.2)</t>
  </si>
  <si>
    <t>2017г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</si>
</sst>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"/>
    <numFmt numFmtId="166" formatCode="#,##0.0"/>
    <numFmt numFmtId="167" formatCode="#,##0.000"/>
    <numFmt numFmtId="168" formatCode="#,##0_);[Red]\(#,##0\)"/>
    <numFmt numFmtId="169" formatCode="#,##0.0000"/>
  </numFmts>
  <fonts count="56" x14ac:knownFonts="1">
    <font>
      <sz val="11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8"/>
      <name val="Arial"/>
      <family val="2"/>
      <charset val="204"/>
    </font>
    <font>
      <sz val="8"/>
      <name val="Times New Roman Cyr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sz val="9"/>
      <color indexed="8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i/>
      <sz val="7"/>
      <name val="Arial"/>
      <family val="2"/>
      <charset val="204"/>
    </font>
    <font>
      <i/>
      <sz val="8"/>
      <name val="Arial"/>
      <family val="2"/>
      <charset val="204"/>
    </font>
    <font>
      <i/>
      <sz val="9"/>
      <name val="Arial"/>
      <family val="2"/>
      <charset val="204"/>
    </font>
    <font>
      <sz val="9"/>
      <name val="Arial Cyr"/>
      <charset val="204"/>
    </font>
    <font>
      <sz val="10"/>
      <name val="Times New Roman Cyr"/>
      <family val="1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sz val="12"/>
      <color indexed="10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2" fillId="27" borderId="0" applyNumberFormat="0" applyBorder="0" applyAlignment="0" applyProtection="0"/>
    <xf numFmtId="0" fontId="3" fillId="28" borderId="0" applyNumberFormat="0" applyBorder="0" applyAlignment="0" applyProtection="0"/>
    <xf numFmtId="0" fontId="4" fillId="29" borderId="1" applyNumberFormat="0" applyAlignment="0" applyProtection="0"/>
    <xf numFmtId="0" fontId="5" fillId="22" borderId="2" applyNumberFormat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7" fillId="23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7" borderId="1" applyNumberFormat="0" applyAlignment="0" applyProtection="0"/>
    <xf numFmtId="0" fontId="12" fillId="0" borderId="6" applyNumberFormat="0" applyFill="0" applyAlignment="0" applyProtection="0"/>
    <xf numFmtId="0" fontId="13" fillId="33" borderId="0" applyNumberFormat="0" applyBorder="0" applyAlignment="0" applyProtection="0"/>
    <xf numFmtId="0" fontId="14" fillId="20" borderId="7" applyNumberFormat="0" applyFont="0" applyAlignment="0" applyProtection="0"/>
    <xf numFmtId="0" fontId="15" fillId="29" borderId="8" applyNumberFormat="0" applyAlignment="0" applyProtection="0"/>
    <xf numFmtId="0" fontId="16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7" borderId="0" applyNumberFormat="0" applyBorder="0" applyAlignment="0" applyProtection="0"/>
    <xf numFmtId="0" fontId="11" fillId="7" borderId="1" applyNumberFormat="0" applyAlignment="0" applyProtection="0"/>
    <xf numFmtId="0" fontId="15" fillId="38" borderId="8" applyNumberFormat="0" applyAlignment="0" applyProtection="0"/>
    <xf numFmtId="0" fontId="18" fillId="38" borderId="1" applyNumberFormat="0" applyAlignment="0" applyProtection="0"/>
    <xf numFmtId="0" fontId="19" fillId="0" borderId="10" applyNumberFormat="0" applyFill="0" applyAlignment="0" applyProtection="0"/>
    <xf numFmtId="0" fontId="20" fillId="0" borderId="4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2" applyBorder="0">
      <alignment horizontal="center" vertical="center" wrapText="1"/>
    </xf>
    <xf numFmtId="4" fontId="23" fillId="39" borderId="13" applyBorder="0">
      <alignment horizontal="right"/>
    </xf>
    <xf numFmtId="0" fontId="6" fillId="0" borderId="14" applyNumberFormat="0" applyFill="0" applyAlignment="0" applyProtection="0"/>
    <xf numFmtId="0" fontId="5" fillId="40" borderId="2" applyNumberFormat="0" applyAlignment="0" applyProtection="0"/>
    <xf numFmtId="0" fontId="24" fillId="0" borderId="0" applyNumberFormat="0" applyFill="0" applyBorder="0" applyAlignment="0" applyProtection="0"/>
    <xf numFmtId="0" fontId="13" fillId="41" borderId="0" applyNumberFormat="0" applyBorder="0" applyAlignment="0" applyProtection="0"/>
    <xf numFmtId="0" fontId="14" fillId="0" borderId="0"/>
    <xf numFmtId="0" fontId="25" fillId="3" borderId="0" applyNumberFormat="0" applyBorder="0" applyAlignment="0" applyProtection="0"/>
    <xf numFmtId="0" fontId="14" fillId="0" borderId="0">
      <alignment horizontal="center" vertical="center" wrapText="1"/>
    </xf>
    <xf numFmtId="0" fontId="14" fillId="0" borderId="0" applyFont="0" applyFill="0" applyBorder="0" applyProtection="0">
      <alignment horizontal="center" vertical="center" wrapText="1"/>
    </xf>
    <xf numFmtId="0" fontId="14" fillId="0" borderId="0">
      <alignment horizontal="justify" vertical="center" wrapText="1"/>
    </xf>
    <xf numFmtId="0" fontId="14" fillId="0" borderId="0" applyNumberFormat="0" applyFont="0" applyFill="0" applyBorder="0" applyProtection="0">
      <alignment horizontal="justify" vertical="center" wrapText="1"/>
    </xf>
    <xf numFmtId="0" fontId="26" fillId="0" borderId="0" applyNumberFormat="0" applyFill="0" applyBorder="0" applyAlignment="0" applyProtection="0"/>
    <xf numFmtId="0" fontId="14" fillId="42" borderId="7" applyNumberFormat="0" applyFont="0" applyAlignment="0" applyProtection="0"/>
    <xf numFmtId="0" fontId="27" fillId="0" borderId="6" applyNumberFormat="0" applyFill="0" applyAlignment="0" applyProtection="0"/>
    <xf numFmtId="168" fontId="28" fillId="0" borderId="0">
      <alignment vertical="top"/>
    </xf>
    <xf numFmtId="0" fontId="17" fillId="0" borderId="0" applyNumberFormat="0" applyFill="0" applyBorder="0" applyAlignment="0" applyProtection="0"/>
    <xf numFmtId="4" fontId="23" fillId="43" borderId="0" applyBorder="0">
      <alignment horizontal="right"/>
    </xf>
    <xf numFmtId="4" fontId="23" fillId="43" borderId="0" applyBorder="0">
      <alignment horizontal="right"/>
    </xf>
    <xf numFmtId="0" fontId="7" fillId="4" borderId="0" applyNumberFormat="0" applyBorder="0" applyAlignment="0" applyProtection="0"/>
    <xf numFmtId="166" fontId="14" fillId="0" borderId="0">
      <alignment horizontal="center" vertical="center" wrapText="1"/>
    </xf>
    <xf numFmtId="166" fontId="14" fillId="0" borderId="13" applyFont="0" applyFill="0" applyBorder="0" applyProtection="0">
      <alignment horizontal="center" vertical="center"/>
    </xf>
    <xf numFmtId="166" fontId="48" fillId="0" borderId="13" applyFont="0" applyFill="0" applyBorder="0" applyProtection="0">
      <alignment horizontal="center" vertical="center"/>
    </xf>
  </cellStyleXfs>
  <cellXfs count="247">
    <xf numFmtId="0" fontId="0" fillId="0" borderId="0" xfId="0"/>
    <xf numFmtId="0" fontId="30" fillId="0" borderId="0" xfId="0" applyFont="1"/>
    <xf numFmtId="0" fontId="30" fillId="0" borderId="0" xfId="0" applyFont="1" applyAlignment="1">
      <alignment wrapText="1"/>
    </xf>
    <xf numFmtId="49" fontId="35" fillId="0" borderId="15" xfId="75" applyNumberFormat="1" applyFont="1" applyBorder="1" applyAlignment="1">
      <alignment horizontal="center" vertical="center" wrapText="1"/>
    </xf>
    <xf numFmtId="0" fontId="35" fillId="0" borderId="16" xfId="75" applyFont="1" applyBorder="1" applyAlignment="1">
      <alignment horizontal="center" vertical="center" wrapText="1"/>
    </xf>
    <xf numFmtId="0" fontId="35" fillId="0" borderId="17" xfId="75" applyFont="1" applyBorder="1" applyAlignment="1">
      <alignment horizontal="center" vertical="center" wrapText="1"/>
    </xf>
    <xf numFmtId="0" fontId="35" fillId="44" borderId="16" xfId="75" applyFont="1" applyFill="1" applyBorder="1" applyAlignment="1">
      <alignment horizontal="center" vertical="center" wrapText="1"/>
    </xf>
    <xf numFmtId="0" fontId="34" fillId="0" borderId="13" xfId="81" applyFont="1" applyFill="1" applyBorder="1" applyAlignment="1">
      <alignment vertical="center" wrapText="1"/>
    </xf>
    <xf numFmtId="0" fontId="34" fillId="0" borderId="18" xfId="81" applyFont="1" applyFill="1" applyBorder="1" applyAlignment="1">
      <alignment horizontal="center" vertical="center" wrapText="1"/>
    </xf>
    <xf numFmtId="0" fontId="30" fillId="0" borderId="18" xfId="81" applyFont="1" applyFill="1" applyBorder="1" applyAlignment="1">
      <alignment horizontal="center" vertical="center" wrapText="1"/>
    </xf>
    <xf numFmtId="0" fontId="35" fillId="0" borderId="19" xfId="81" applyFont="1" applyFill="1" applyBorder="1" applyAlignment="1">
      <alignment vertical="center" wrapText="1"/>
    </xf>
    <xf numFmtId="0" fontId="35" fillId="0" borderId="20" xfId="81" applyFont="1" applyFill="1" applyBorder="1" applyAlignment="1">
      <alignment horizontal="center" vertical="center" wrapText="1"/>
    </xf>
    <xf numFmtId="0" fontId="30" fillId="0" borderId="0" xfId="81" applyFont="1" applyFill="1"/>
    <xf numFmtId="49" fontId="35" fillId="0" borderId="15" xfId="75" applyNumberFormat="1" applyFont="1" applyFill="1" applyBorder="1" applyAlignment="1">
      <alignment horizontal="center" vertical="center" wrapText="1"/>
    </xf>
    <xf numFmtId="0" fontId="35" fillId="0" borderId="16" xfId="75" applyFont="1" applyFill="1" applyBorder="1" applyAlignment="1">
      <alignment horizontal="center" vertical="center" wrapText="1"/>
    </xf>
    <xf numFmtId="0" fontId="34" fillId="0" borderId="13" xfId="75" applyFont="1" applyFill="1" applyBorder="1" applyAlignment="1">
      <alignment horizontal="left" vertical="center" wrapText="1"/>
    </xf>
    <xf numFmtId="0" fontId="35" fillId="0" borderId="21" xfId="81" applyFont="1" applyFill="1" applyBorder="1" applyAlignment="1">
      <alignment vertical="center" wrapText="1"/>
    </xf>
    <xf numFmtId="0" fontId="35" fillId="0" borderId="22" xfId="81" applyFont="1" applyFill="1" applyBorder="1" applyAlignment="1">
      <alignment horizontal="center" vertical="center" wrapText="1"/>
    </xf>
    <xf numFmtId="0" fontId="33" fillId="0" borderId="13" xfId="81" applyFont="1" applyFill="1" applyBorder="1" applyAlignment="1" applyProtection="1">
      <alignment horizontal="center" vertical="center" wrapText="1"/>
      <protection locked="0"/>
    </xf>
    <xf numFmtId="0" fontId="30" fillId="0" borderId="13" xfId="81" applyFont="1" applyFill="1" applyBorder="1" applyAlignment="1">
      <alignment horizontal="left" vertical="center" wrapText="1"/>
    </xf>
    <xf numFmtId="0" fontId="36" fillId="0" borderId="23" xfId="81" applyFont="1" applyBorder="1" applyAlignment="1">
      <alignment horizontal="center" vertical="center" wrapText="1"/>
    </xf>
    <xf numFmtId="0" fontId="34" fillId="0" borderId="13" xfId="81" applyFont="1" applyFill="1" applyBorder="1" applyAlignment="1">
      <alignment horizontal="left" vertical="center" wrapText="1"/>
    </xf>
    <xf numFmtId="0" fontId="37" fillId="0" borderId="13" xfId="81" applyFont="1" applyFill="1" applyBorder="1" applyAlignment="1">
      <alignment horizontal="left" vertical="center" wrapText="1"/>
    </xf>
    <xf numFmtId="0" fontId="37" fillId="0" borderId="24" xfId="81" applyFont="1" applyFill="1" applyBorder="1" applyAlignment="1">
      <alignment horizontal="left" vertical="center" wrapText="1"/>
    </xf>
    <xf numFmtId="0" fontId="34" fillId="0" borderId="24" xfId="81" applyFont="1" applyFill="1" applyBorder="1" applyAlignment="1">
      <alignment horizontal="left" vertical="center" wrapText="1"/>
    </xf>
    <xf numFmtId="0" fontId="35" fillId="0" borderId="19" xfId="8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49" fontId="30" fillId="0" borderId="25" xfId="81" applyNumberFormat="1" applyFont="1" applyFill="1" applyBorder="1" applyAlignment="1">
      <alignment horizontal="center" vertical="center" wrapText="1"/>
    </xf>
    <xf numFmtId="49" fontId="30" fillId="0" borderId="26" xfId="81" applyNumberFormat="1" applyFont="1" applyFill="1" applyBorder="1" applyAlignment="1">
      <alignment horizontal="center" vertical="center" wrapText="1"/>
    </xf>
    <xf numFmtId="49" fontId="38" fillId="0" borderId="27" xfId="81" applyNumberFormat="1" applyFont="1" applyFill="1" applyBorder="1" applyAlignment="1">
      <alignment horizontal="center" vertical="center" wrapText="1"/>
    </xf>
    <xf numFmtId="49" fontId="30" fillId="0" borderId="25" xfId="75" applyNumberFormat="1" applyFont="1" applyFill="1" applyBorder="1" applyAlignment="1">
      <alignment horizontal="center" vertical="center" wrapText="1"/>
    </xf>
    <xf numFmtId="49" fontId="30" fillId="0" borderId="27" xfId="81" applyNumberFormat="1" applyFont="1" applyFill="1" applyBorder="1" applyAlignment="1">
      <alignment horizontal="center" vertical="center"/>
    </xf>
    <xf numFmtId="49" fontId="35" fillId="0" borderId="28" xfId="81" applyNumberFormat="1" applyFont="1" applyFill="1" applyBorder="1" applyAlignment="1">
      <alignment horizontal="center" vertical="center"/>
    </xf>
    <xf numFmtId="0" fontId="30" fillId="0" borderId="25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vertical="center" wrapText="1"/>
    </xf>
    <xf numFmtId="2" fontId="30" fillId="0" borderId="13" xfId="0" applyNumberFormat="1" applyFont="1" applyBorder="1" applyAlignment="1">
      <alignment horizontal="center" vertical="center" wrapText="1"/>
    </xf>
    <xf numFmtId="2" fontId="30" fillId="0" borderId="13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7" fillId="0" borderId="13" xfId="81" applyFont="1" applyFill="1" applyBorder="1" applyAlignment="1">
      <alignment vertical="center" wrapText="1"/>
    </xf>
    <xf numFmtId="0" fontId="37" fillId="0" borderId="24" xfId="81" applyFont="1" applyFill="1" applyBorder="1" applyAlignment="1">
      <alignment vertical="center" wrapText="1"/>
    </xf>
    <xf numFmtId="0" fontId="30" fillId="0" borderId="0" xfId="81" applyFont="1" applyFill="1" applyAlignment="1">
      <alignment horizontal="center" vertical="center" wrapText="1"/>
    </xf>
    <xf numFmtId="0" fontId="30" fillId="0" borderId="0" xfId="81" applyFont="1" applyFill="1" applyAlignment="1">
      <alignment vertical="center" wrapText="1"/>
    </xf>
    <xf numFmtId="49" fontId="30" fillId="0" borderId="25" xfId="81" applyNumberFormat="1" applyFont="1" applyFill="1" applyBorder="1" applyAlignment="1">
      <alignment horizontal="center" vertical="center"/>
    </xf>
    <xf numFmtId="0" fontId="34" fillId="0" borderId="19" xfId="81" applyFont="1" applyFill="1" applyBorder="1" applyAlignment="1">
      <alignment vertical="center" wrapText="1"/>
    </xf>
    <xf numFmtId="0" fontId="30" fillId="0" borderId="0" xfId="81" applyFont="1" applyFill="1" applyAlignment="1">
      <alignment horizontal="center" vertical="center"/>
    </xf>
    <xf numFmtId="0" fontId="30" fillId="0" borderId="0" xfId="81" applyFont="1" applyFill="1" applyAlignment="1">
      <alignment vertical="center"/>
    </xf>
    <xf numFmtId="0" fontId="30" fillId="0" borderId="27" xfId="81" applyFont="1" applyFill="1" applyBorder="1" applyAlignment="1">
      <alignment horizontal="center" vertical="center"/>
    </xf>
    <xf numFmtId="166" fontId="30" fillId="0" borderId="0" xfId="81" applyNumberFormat="1" applyFont="1" applyFill="1" applyAlignment="1">
      <alignment vertical="center"/>
    </xf>
    <xf numFmtId="0" fontId="36" fillId="0" borderId="19" xfId="81" applyFont="1" applyFill="1" applyBorder="1" applyAlignment="1">
      <alignment vertical="center"/>
    </xf>
    <xf numFmtId="4" fontId="34" fillId="0" borderId="29" xfId="93" applyNumberFormat="1" applyFont="1" applyFill="1" applyBorder="1" applyAlignment="1">
      <alignment horizontal="center" vertical="center" wrapText="1"/>
    </xf>
    <xf numFmtId="4" fontId="34" fillId="0" borderId="13" xfId="93" applyNumberFormat="1" applyFont="1" applyFill="1" applyBorder="1" applyAlignment="1">
      <alignment horizontal="right" vertical="center" wrapText="1"/>
    </xf>
    <xf numFmtId="4" fontId="34" fillId="0" borderId="13" xfId="93" applyNumberFormat="1" applyFont="1" applyFill="1" applyBorder="1" applyAlignment="1">
      <alignment horizontal="center" vertical="center" wrapText="1"/>
    </xf>
    <xf numFmtId="4" fontId="34" fillId="0" borderId="18" xfId="93" applyNumberFormat="1" applyFont="1" applyFill="1" applyBorder="1" applyAlignment="1">
      <alignment horizontal="center" vertical="center" wrapText="1"/>
    </xf>
    <xf numFmtId="4" fontId="34" fillId="0" borderId="29" xfId="93" applyNumberFormat="1" applyFont="1" applyFill="1" applyBorder="1" applyAlignment="1" applyProtection="1">
      <alignment horizontal="center" vertical="center" wrapText="1"/>
      <protection locked="0"/>
    </xf>
    <xf numFmtId="4" fontId="30" fillId="0" borderId="29" xfId="93" applyNumberFormat="1" applyFont="1" applyFill="1" applyBorder="1" applyAlignment="1" applyProtection="1">
      <alignment horizontal="center" vertical="center" wrapText="1"/>
      <protection locked="0"/>
    </xf>
    <xf numFmtId="4" fontId="30" fillId="0" borderId="29" xfId="93" applyNumberFormat="1" applyFont="1" applyFill="1" applyBorder="1" applyAlignment="1">
      <alignment horizontal="center" vertical="center" wrapText="1"/>
    </xf>
    <xf numFmtId="4" fontId="30" fillId="0" borderId="13" xfId="93" applyNumberFormat="1" applyFont="1" applyFill="1" applyBorder="1" applyAlignment="1">
      <alignment horizontal="right" vertical="center" wrapText="1"/>
    </xf>
    <xf numFmtId="4" fontId="30" fillId="0" borderId="13" xfId="93" applyNumberFormat="1" applyFont="1" applyFill="1" applyBorder="1" applyAlignment="1" applyProtection="1">
      <alignment horizontal="right" vertical="center" wrapText="1"/>
      <protection locked="0"/>
    </xf>
    <xf numFmtId="4" fontId="30" fillId="0" borderId="30" xfId="93" applyNumberFormat="1" applyFont="1" applyFill="1" applyBorder="1" applyAlignment="1" applyProtection="1">
      <alignment horizontal="center" vertical="center" wrapText="1"/>
      <protection locked="0"/>
    </xf>
    <xf numFmtId="4" fontId="36" fillId="0" borderId="31" xfId="93" applyNumberFormat="1" applyFont="1" applyFill="1" applyBorder="1" applyAlignment="1">
      <alignment horizontal="center" vertical="center" wrapText="1"/>
    </xf>
    <xf numFmtId="4" fontId="34" fillId="0" borderId="13" xfId="75" applyNumberFormat="1" applyFont="1" applyFill="1" applyBorder="1" applyAlignment="1" applyProtection="1">
      <alignment horizontal="center" vertical="center" wrapText="1"/>
      <protection locked="0"/>
    </xf>
    <xf numFmtId="4" fontId="30" fillId="0" borderId="13" xfId="93" applyNumberFormat="1" applyFont="1" applyFill="1" applyBorder="1" applyAlignment="1" applyProtection="1">
      <alignment horizontal="center" vertical="center"/>
      <protection locked="0"/>
    </xf>
    <xf numFmtId="4" fontId="30" fillId="0" borderId="13" xfId="92" applyNumberFormat="1" applyFont="1" applyFill="1" applyBorder="1" applyAlignment="1" applyProtection="1">
      <alignment horizontal="center" vertical="center"/>
      <protection locked="0"/>
    </xf>
    <xf numFmtId="4" fontId="30" fillId="0" borderId="13" xfId="92" applyNumberFormat="1" applyFont="1" applyFill="1" applyBorder="1" applyAlignment="1">
      <alignment horizontal="center" vertical="center"/>
    </xf>
    <xf numFmtId="4" fontId="36" fillId="0" borderId="19" xfId="81" applyNumberFormat="1" applyFont="1" applyFill="1" applyBorder="1" applyAlignment="1">
      <alignment horizontal="center" vertical="center"/>
    </xf>
    <xf numFmtId="4" fontId="36" fillId="0" borderId="19" xfId="81" applyNumberFormat="1" applyFont="1" applyFill="1" applyBorder="1" applyAlignment="1" applyProtection="1">
      <alignment vertical="center"/>
      <protection locked="0"/>
    </xf>
    <xf numFmtId="4" fontId="30" fillId="0" borderId="19" xfId="81" applyNumberFormat="1" applyFont="1" applyFill="1" applyBorder="1" applyAlignment="1">
      <alignment horizontal="center" vertical="center"/>
    </xf>
    <xf numFmtId="0" fontId="30" fillId="0" borderId="0" xfId="0" applyFont="1" applyFill="1"/>
    <xf numFmtId="0" fontId="36" fillId="0" borderId="0" xfId="0" applyFont="1" applyFill="1"/>
    <xf numFmtId="0" fontId="30" fillId="43" borderId="27" xfId="0" applyFont="1" applyFill="1" applyBorder="1" applyAlignment="1">
      <alignment horizontal="center" vertical="center" wrapText="1"/>
    </xf>
    <xf numFmtId="0" fontId="30" fillId="43" borderId="19" xfId="0" applyFont="1" applyFill="1" applyBorder="1" applyAlignment="1">
      <alignment vertical="center" wrapText="1"/>
    </xf>
    <xf numFmtId="0" fontId="30" fillId="43" borderId="19" xfId="0" applyFont="1" applyFill="1" applyBorder="1" applyAlignment="1">
      <alignment horizontal="center" vertical="center" wrapText="1"/>
    </xf>
    <xf numFmtId="165" fontId="30" fillId="43" borderId="19" xfId="0" applyNumberFormat="1" applyFont="1" applyFill="1" applyBorder="1" applyAlignment="1">
      <alignment vertical="center" wrapText="1"/>
    </xf>
    <xf numFmtId="0" fontId="36" fillId="0" borderId="22" xfId="0" applyFont="1" applyBorder="1" applyAlignment="1"/>
    <xf numFmtId="4" fontId="30" fillId="0" borderId="0" xfId="81" applyNumberFormat="1" applyFont="1" applyFill="1"/>
    <xf numFmtId="4" fontId="35" fillId="0" borderId="19" xfId="93" applyNumberFormat="1" applyFont="1" applyFill="1" applyBorder="1" applyAlignment="1">
      <alignment horizontal="center" vertical="center" wrapText="1"/>
    </xf>
    <xf numFmtId="4" fontId="35" fillId="0" borderId="20" xfId="93" applyNumberFormat="1" applyFont="1" applyFill="1" applyBorder="1" applyAlignment="1">
      <alignment horizontal="center" vertical="center" wrapText="1"/>
    </xf>
    <xf numFmtId="4" fontId="36" fillId="43" borderId="19" xfId="81" applyNumberFormat="1" applyFont="1" applyFill="1" applyBorder="1" applyAlignment="1">
      <alignment vertical="center"/>
    </xf>
    <xf numFmtId="4" fontId="30" fillId="0" borderId="13" xfId="93" applyNumberFormat="1" applyFont="1" applyFill="1" applyBorder="1" applyAlignment="1">
      <alignment horizontal="center" vertical="center" wrapText="1"/>
    </xf>
    <xf numFmtId="4" fontId="34" fillId="0" borderId="13" xfId="93" applyNumberFormat="1" applyFont="1" applyFill="1" applyBorder="1" applyAlignment="1" applyProtection="1">
      <alignment horizontal="center" vertical="center" wrapText="1"/>
      <protection locked="0"/>
    </xf>
    <xf numFmtId="4" fontId="30" fillId="0" borderId="13" xfId="93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81" applyFont="1" applyFill="1"/>
    <xf numFmtId="0" fontId="39" fillId="0" borderId="0" xfId="81" applyFont="1" applyFill="1" applyAlignment="1">
      <alignment horizontal="center"/>
    </xf>
    <xf numFmtId="0" fontId="42" fillId="0" borderId="18" xfId="81" applyFont="1" applyFill="1" applyBorder="1" applyAlignment="1">
      <alignment horizontal="center" vertical="center" wrapText="1"/>
    </xf>
    <xf numFmtId="0" fontId="42" fillId="0" borderId="29" xfId="81" applyFont="1" applyFill="1" applyBorder="1" applyAlignment="1">
      <alignment horizontal="center" vertical="center" wrapText="1"/>
    </xf>
    <xf numFmtId="0" fontId="41" fillId="0" borderId="27" xfId="81" applyFont="1" applyFill="1" applyBorder="1" applyAlignment="1">
      <alignment horizontal="center" vertical="top" wrapText="1"/>
    </xf>
    <xf numFmtId="0" fontId="41" fillId="0" borderId="19" xfId="81" applyFont="1" applyFill="1" applyBorder="1" applyAlignment="1">
      <alignment horizontal="center" vertical="top" wrapText="1"/>
    </xf>
    <xf numFmtId="0" fontId="41" fillId="0" borderId="33" xfId="81" applyFont="1" applyFill="1" applyBorder="1" applyAlignment="1">
      <alignment horizontal="center" vertical="top" wrapText="1"/>
    </xf>
    <xf numFmtId="0" fontId="41" fillId="0" borderId="20" xfId="81" applyFont="1" applyFill="1" applyBorder="1" applyAlignment="1">
      <alignment horizontal="center" vertical="top" wrapText="1"/>
    </xf>
    <xf numFmtId="0" fontId="41" fillId="0" borderId="31" xfId="81" applyFont="1" applyFill="1" applyBorder="1" applyAlignment="1">
      <alignment horizontal="center" vertical="top" wrapText="1"/>
    </xf>
    <xf numFmtId="0" fontId="41" fillId="0" borderId="15" xfId="81" applyFont="1" applyFill="1" applyBorder="1" applyAlignment="1">
      <alignment vertical="top" wrapText="1"/>
    </xf>
    <xf numFmtId="0" fontId="41" fillId="0" borderId="16" xfId="81" applyFont="1" applyFill="1" applyBorder="1" applyAlignment="1">
      <alignment vertical="top" wrapText="1"/>
    </xf>
    <xf numFmtId="0" fontId="42" fillId="0" borderId="34" xfId="81" applyFont="1" applyFill="1" applyBorder="1" applyAlignment="1">
      <alignment horizontal="center" vertical="top" wrapText="1"/>
    </xf>
    <xf numFmtId="167" fontId="39" fillId="0" borderId="15" xfId="81" applyNumberFormat="1" applyFont="1" applyFill="1" applyBorder="1" applyAlignment="1">
      <alignment horizontal="center" vertical="center" wrapText="1"/>
    </xf>
    <xf numFmtId="166" fontId="39" fillId="0" borderId="17" xfId="81" applyNumberFormat="1" applyFont="1" applyFill="1" applyBorder="1" applyAlignment="1">
      <alignment horizontal="center" vertical="center" wrapText="1"/>
    </xf>
    <xf numFmtId="0" fontId="43" fillId="0" borderId="25" xfId="81" applyFont="1" applyFill="1" applyBorder="1" applyAlignment="1">
      <alignment vertical="top" wrapText="1"/>
    </xf>
    <xf numFmtId="0" fontId="43" fillId="0" borderId="13" xfId="81" applyFont="1" applyFill="1" applyBorder="1" applyAlignment="1">
      <alignment horizontal="left" vertical="top" wrapText="1" indent="4"/>
    </xf>
    <xf numFmtId="0" fontId="44" fillId="0" borderId="35" xfId="81" applyFont="1" applyFill="1" applyBorder="1" applyAlignment="1">
      <alignment horizontal="center" vertical="top" wrapText="1"/>
    </xf>
    <xf numFmtId="166" fontId="45" fillId="0" borderId="25" xfId="81" applyNumberFormat="1" applyFont="1" applyFill="1" applyBorder="1" applyAlignment="1">
      <alignment horizontal="center" vertical="center" wrapText="1"/>
    </xf>
    <xf numFmtId="166" fontId="45" fillId="0" borderId="18" xfId="81" applyNumberFormat="1" applyFont="1" applyFill="1" applyBorder="1" applyAlignment="1">
      <alignment horizontal="center" vertical="center" wrapText="1"/>
    </xf>
    <xf numFmtId="166" fontId="45" fillId="0" borderId="29" xfId="81" applyNumberFormat="1" applyFont="1" applyFill="1" applyBorder="1" applyAlignment="1">
      <alignment horizontal="center" vertical="center" wrapText="1"/>
    </xf>
    <xf numFmtId="0" fontId="46" fillId="0" borderId="0" xfId="81" applyFont="1" applyFill="1"/>
    <xf numFmtId="0" fontId="42" fillId="0" borderId="35" xfId="81" applyFont="1" applyFill="1" applyBorder="1" applyAlignment="1">
      <alignment horizontal="center" vertical="top" wrapText="1"/>
    </xf>
    <xf numFmtId="167" fontId="28" fillId="0" borderId="25" xfId="81" applyNumberFormat="1" applyFont="1" applyFill="1" applyBorder="1" applyAlignment="1">
      <alignment horizontal="center" vertical="center" wrapText="1"/>
    </xf>
    <xf numFmtId="166" fontId="28" fillId="0" borderId="18" xfId="81" applyNumberFormat="1" applyFont="1" applyFill="1" applyBorder="1" applyAlignment="1">
      <alignment horizontal="center" vertical="center" wrapText="1"/>
    </xf>
    <xf numFmtId="167" fontId="28" fillId="0" borderId="29" xfId="81" applyNumberFormat="1" applyFont="1" applyFill="1" applyBorder="1" applyAlignment="1">
      <alignment horizontal="center" vertical="center" wrapText="1"/>
    </xf>
    <xf numFmtId="0" fontId="43" fillId="0" borderId="13" xfId="81" applyFont="1" applyFill="1" applyBorder="1" applyAlignment="1">
      <alignment vertical="top" wrapText="1"/>
    </xf>
    <xf numFmtId="0" fontId="44" fillId="0" borderId="0" xfId="81" applyFont="1" applyFill="1"/>
    <xf numFmtId="167" fontId="28" fillId="0" borderId="36" xfId="81" applyNumberFormat="1" applyFont="1" applyFill="1" applyBorder="1" applyAlignment="1">
      <alignment horizontal="center" vertical="center" wrapText="1"/>
    </xf>
    <xf numFmtId="166" fontId="28" fillId="0" borderId="37" xfId="81" applyNumberFormat="1" applyFont="1" applyFill="1" applyBorder="1" applyAlignment="1">
      <alignment horizontal="center" vertical="center" wrapText="1"/>
    </xf>
    <xf numFmtId="167" fontId="28" fillId="0" borderId="38" xfId="81" applyNumberFormat="1" applyFont="1" applyFill="1" applyBorder="1" applyAlignment="1">
      <alignment horizontal="center" vertical="center" wrapText="1"/>
    </xf>
    <xf numFmtId="0" fontId="43" fillId="0" borderId="27" xfId="81" applyFont="1" applyFill="1" applyBorder="1" applyAlignment="1">
      <alignment vertical="top" wrapText="1"/>
    </xf>
    <xf numFmtId="0" fontId="43" fillId="0" borderId="19" xfId="81" applyFont="1" applyFill="1" applyBorder="1" applyAlignment="1">
      <alignment horizontal="left" vertical="top" wrapText="1" indent="4"/>
    </xf>
    <xf numFmtId="0" fontId="44" fillId="0" borderId="33" xfId="81" applyFont="1" applyFill="1" applyBorder="1" applyAlignment="1">
      <alignment horizontal="center" vertical="top" wrapText="1"/>
    </xf>
    <xf numFmtId="166" fontId="45" fillId="0" borderId="27" xfId="81" applyNumberFormat="1" applyFont="1" applyFill="1" applyBorder="1" applyAlignment="1">
      <alignment horizontal="center" vertical="center" wrapText="1"/>
    </xf>
    <xf numFmtId="166" fontId="45" fillId="0" borderId="20" xfId="81" applyNumberFormat="1" applyFont="1" applyFill="1" applyBorder="1" applyAlignment="1">
      <alignment horizontal="center" vertical="center" wrapText="1"/>
    </xf>
    <xf numFmtId="166" fontId="45" fillId="0" borderId="31" xfId="81" applyNumberFormat="1" applyFont="1" applyFill="1" applyBorder="1" applyAlignment="1">
      <alignment horizontal="center" vertical="center" wrapText="1"/>
    </xf>
    <xf numFmtId="0" fontId="42" fillId="0" borderId="39" xfId="81" applyFont="1" applyFill="1" applyBorder="1" applyAlignment="1">
      <alignment horizontal="center" vertical="top" wrapText="1"/>
    </xf>
    <xf numFmtId="0" fontId="41" fillId="0" borderId="32" xfId="81" applyFont="1" applyFill="1" applyBorder="1" applyAlignment="1">
      <alignment vertical="top" wrapText="1"/>
    </xf>
    <xf numFmtId="0" fontId="41" fillId="0" borderId="21" xfId="81" applyFont="1" applyFill="1" applyBorder="1" applyAlignment="1">
      <alignment vertical="top" wrapText="1"/>
    </xf>
    <xf numFmtId="0" fontId="42" fillId="0" borderId="40" xfId="81" applyFont="1" applyFill="1" applyBorder="1" applyAlignment="1">
      <alignment horizontal="center" vertical="top" wrapText="1"/>
    </xf>
    <xf numFmtId="166" fontId="39" fillId="0" borderId="32" xfId="81" applyNumberFormat="1" applyFont="1" applyFill="1" applyBorder="1" applyAlignment="1">
      <alignment horizontal="center" vertical="center" wrapText="1"/>
    </xf>
    <xf numFmtId="166" fontId="39" fillId="0" borderId="41" xfId="81" applyNumberFormat="1" applyFont="1" applyFill="1" applyBorder="1" applyAlignment="1">
      <alignment horizontal="center" vertical="center" wrapText="1"/>
    </xf>
    <xf numFmtId="166" fontId="39" fillId="0" borderId="42" xfId="81" applyNumberFormat="1" applyFont="1" applyFill="1" applyBorder="1" applyAlignment="1">
      <alignment horizontal="center" vertical="center" wrapText="1"/>
    </xf>
    <xf numFmtId="0" fontId="43" fillId="0" borderId="13" xfId="81" applyFont="1" applyFill="1" applyBorder="1" applyAlignment="1">
      <alignment horizontal="left" vertical="top" wrapText="1" indent="3"/>
    </xf>
    <xf numFmtId="0" fontId="43" fillId="0" borderId="19" xfId="81" applyFont="1" applyFill="1" applyBorder="1" applyAlignment="1">
      <alignment horizontal="left" vertical="top" wrapText="1" indent="3"/>
    </xf>
    <xf numFmtId="0" fontId="47" fillId="0" borderId="0" xfId="81" applyFont="1" applyFill="1"/>
    <xf numFmtId="0" fontId="39" fillId="0" borderId="0" xfId="81" applyFont="1" applyFill="1" applyAlignment="1"/>
    <xf numFmtId="0" fontId="47" fillId="0" borderId="0" xfId="81" applyFont="1" applyFill="1" applyAlignment="1">
      <alignment horizontal="right"/>
    </xf>
    <xf numFmtId="0" fontId="39" fillId="0" borderId="0" xfId="81" applyFont="1" applyFill="1" applyAlignment="1">
      <alignment horizontal="right"/>
    </xf>
    <xf numFmtId="0" fontId="40" fillId="0" borderId="0" xfId="81" applyFont="1" applyFill="1"/>
    <xf numFmtId="0" fontId="36" fillId="0" borderId="0" xfId="0" applyFont="1" applyAlignment="1"/>
    <xf numFmtId="0" fontId="50" fillId="0" borderId="0" xfId="81" applyFont="1" applyFill="1"/>
    <xf numFmtId="0" fontId="50" fillId="0" borderId="0" xfId="81" applyFont="1" applyFill="1" applyAlignment="1">
      <alignment horizontal="center"/>
    </xf>
    <xf numFmtId="0" fontId="52" fillId="0" borderId="32" xfId="81" applyFont="1" applyFill="1" applyBorder="1" applyAlignment="1">
      <alignment horizontal="center" vertical="center" wrapText="1"/>
    </xf>
    <xf numFmtId="0" fontId="50" fillId="0" borderId="40" xfId="81" applyFont="1" applyFill="1" applyBorder="1" applyAlignment="1">
      <alignment horizontal="center" vertical="center" wrapText="1"/>
    </xf>
    <xf numFmtId="0" fontId="52" fillId="0" borderId="43" xfId="81" applyFont="1" applyFill="1" applyBorder="1" applyAlignment="1">
      <alignment horizontal="center" vertical="center" wrapText="1"/>
    </xf>
    <xf numFmtId="0" fontId="52" fillId="0" borderId="41" xfId="81" applyFont="1" applyFill="1" applyBorder="1" applyAlignment="1">
      <alignment horizontal="center" vertical="center" wrapText="1"/>
    </xf>
    <xf numFmtId="0" fontId="52" fillId="0" borderId="32" xfId="81" applyFont="1" applyFill="1" applyBorder="1" applyAlignment="1">
      <alignment vertical="top" wrapText="1"/>
    </xf>
    <xf numFmtId="0" fontId="52" fillId="0" borderId="40" xfId="81" applyFont="1" applyFill="1" applyBorder="1" applyAlignment="1">
      <alignment vertical="top" wrapText="1"/>
    </xf>
    <xf numFmtId="0" fontId="53" fillId="0" borderId="43" xfId="81" applyFont="1" applyFill="1" applyBorder="1" applyAlignment="1">
      <alignment horizontal="center" vertical="center" wrapText="1"/>
    </xf>
    <xf numFmtId="4" fontId="50" fillId="0" borderId="43" xfId="81" applyNumberFormat="1" applyFont="1" applyFill="1" applyBorder="1" applyAlignment="1">
      <alignment horizontal="center" vertical="center" wrapText="1"/>
    </xf>
    <xf numFmtId="0" fontId="52" fillId="0" borderId="15" xfId="81" applyFont="1" applyFill="1" applyBorder="1" applyAlignment="1">
      <alignment vertical="top" wrapText="1"/>
    </xf>
    <xf numFmtId="0" fontId="52" fillId="0" borderId="34" xfId="81" applyFont="1" applyFill="1" applyBorder="1" applyAlignment="1">
      <alignment vertical="top" wrapText="1"/>
    </xf>
    <xf numFmtId="0" fontId="53" fillId="0" borderId="44" xfId="81" applyFont="1" applyFill="1" applyBorder="1" applyAlignment="1">
      <alignment horizontal="center" vertical="center" wrapText="1"/>
    </xf>
    <xf numFmtId="165" fontId="50" fillId="0" borderId="44" xfId="81" applyNumberFormat="1" applyFont="1" applyFill="1" applyBorder="1" applyAlignment="1">
      <alignment horizontal="center" vertical="center" wrapText="1"/>
    </xf>
    <xf numFmtId="0" fontId="54" fillId="0" borderId="25" xfId="81" applyFont="1" applyFill="1" applyBorder="1" applyAlignment="1">
      <alignment vertical="top" wrapText="1"/>
    </xf>
    <xf numFmtId="0" fontId="54" fillId="0" borderId="35" xfId="81" applyFont="1" applyFill="1" applyBorder="1" applyAlignment="1">
      <alignment vertical="top" wrapText="1"/>
    </xf>
    <xf numFmtId="0" fontId="45" fillId="0" borderId="45" xfId="81" applyFont="1" applyFill="1" applyBorder="1" applyAlignment="1">
      <alignment horizontal="center" vertical="center" wrapText="1"/>
    </xf>
    <xf numFmtId="165" fontId="45" fillId="0" borderId="45" xfId="81" applyNumberFormat="1" applyFont="1" applyFill="1" applyBorder="1" applyAlignment="1">
      <alignment horizontal="center" vertical="center" wrapText="1"/>
    </xf>
    <xf numFmtId="0" fontId="45" fillId="0" borderId="0" xfId="81" applyFont="1" applyFill="1"/>
    <xf numFmtId="0" fontId="53" fillId="0" borderId="46" xfId="81" applyFont="1" applyFill="1" applyBorder="1" applyAlignment="1">
      <alignment horizontal="center" vertical="center" wrapText="1"/>
    </xf>
    <xf numFmtId="165" fontId="50" fillId="0" borderId="46" xfId="81" applyNumberFormat="1" applyFont="1" applyFill="1" applyBorder="1" applyAlignment="1">
      <alignment horizontal="center" vertical="center" wrapText="1"/>
    </xf>
    <xf numFmtId="0" fontId="45" fillId="0" borderId="25" xfId="81" applyFont="1" applyFill="1" applyBorder="1" applyAlignment="1">
      <alignment vertical="top" wrapText="1"/>
    </xf>
    <xf numFmtId="0" fontId="54" fillId="0" borderId="35" xfId="81" applyFont="1" applyFill="1" applyBorder="1" applyAlignment="1">
      <alignment horizontal="left" vertical="top" wrapText="1" indent="4"/>
    </xf>
    <xf numFmtId="0" fontId="54" fillId="0" borderId="27" xfId="81" applyFont="1" applyFill="1" applyBorder="1" applyAlignment="1">
      <alignment vertical="top" wrapText="1"/>
    </xf>
    <xf numFmtId="0" fontId="54" fillId="0" borderId="33" xfId="81" applyFont="1" applyFill="1" applyBorder="1" applyAlignment="1">
      <alignment vertical="top" wrapText="1"/>
    </xf>
    <xf numFmtId="0" fontId="45" fillId="0" borderId="47" xfId="81" applyFont="1" applyFill="1" applyBorder="1" applyAlignment="1">
      <alignment horizontal="center" vertical="center" wrapText="1"/>
    </xf>
    <xf numFmtId="165" fontId="45" fillId="0" borderId="47" xfId="81" applyNumberFormat="1" applyFont="1" applyFill="1" applyBorder="1" applyAlignment="1">
      <alignment horizontal="center" vertical="center" wrapText="1"/>
    </xf>
    <xf numFmtId="167" fontId="50" fillId="0" borderId="44" xfId="81" applyNumberFormat="1" applyFont="1" applyFill="1" applyBorder="1" applyAlignment="1">
      <alignment horizontal="center" vertical="center" wrapText="1"/>
    </xf>
    <xf numFmtId="166" fontId="45" fillId="0" borderId="45" xfId="81" applyNumberFormat="1" applyFont="1" applyFill="1" applyBorder="1" applyAlignment="1">
      <alignment horizontal="center" vertical="center" wrapText="1"/>
    </xf>
    <xf numFmtId="167" fontId="50" fillId="0" borderId="46" xfId="81" applyNumberFormat="1" applyFont="1" applyFill="1" applyBorder="1" applyAlignment="1">
      <alignment horizontal="center" vertical="center" wrapText="1"/>
    </xf>
    <xf numFmtId="166" fontId="45" fillId="0" borderId="47" xfId="81" applyNumberFormat="1" applyFont="1" applyFill="1" applyBorder="1" applyAlignment="1">
      <alignment horizontal="center" vertical="center" wrapText="1"/>
    </xf>
    <xf numFmtId="169" fontId="45" fillId="0" borderId="45" xfId="81" applyNumberFormat="1" applyFont="1" applyFill="1" applyBorder="1" applyAlignment="1">
      <alignment horizontal="center" vertical="center" wrapText="1"/>
    </xf>
    <xf numFmtId="0" fontId="14" fillId="0" borderId="0" xfId="81" applyFill="1"/>
    <xf numFmtId="0" fontId="50" fillId="0" borderId="0" xfId="81" applyFont="1" applyFill="1" applyAlignment="1"/>
    <xf numFmtId="0" fontId="53" fillId="0" borderId="32" xfId="81" applyFont="1" applyFill="1" applyBorder="1" applyAlignment="1">
      <alignment horizontal="center" vertical="top" wrapText="1"/>
    </xf>
    <xf numFmtId="0" fontId="53" fillId="0" borderId="40" xfId="81" applyFont="1" applyFill="1" applyBorder="1" applyAlignment="1">
      <alignment horizontal="center" vertical="top" wrapText="1"/>
    </xf>
    <xf numFmtId="0" fontId="53" fillId="0" borderId="43" xfId="81" applyFont="1" applyFill="1" applyBorder="1" applyAlignment="1">
      <alignment horizontal="center" vertical="top" wrapText="1"/>
    </xf>
    <xf numFmtId="0" fontId="53" fillId="0" borderId="41" xfId="81" applyFont="1" applyFill="1" applyBorder="1" applyAlignment="1">
      <alignment horizontal="center" vertical="top" wrapText="1"/>
    </xf>
    <xf numFmtId="0" fontId="42" fillId="0" borderId="36" xfId="81" applyFont="1" applyFill="1" applyBorder="1" applyAlignment="1">
      <alignment horizontal="center" vertical="center" wrapText="1"/>
    </xf>
    <xf numFmtId="0" fontId="42" fillId="0" borderId="37" xfId="81" applyFont="1" applyFill="1" applyBorder="1" applyAlignment="1">
      <alignment horizontal="center" vertical="center" wrapText="1"/>
    </xf>
    <xf numFmtId="0" fontId="39" fillId="0" borderId="0" xfId="0" applyFont="1" applyFill="1"/>
    <xf numFmtId="0" fontId="31" fillId="0" borderId="0" xfId="0" applyFont="1" applyAlignment="1">
      <alignment horizontal="right"/>
    </xf>
    <xf numFmtId="0" fontId="32" fillId="0" borderId="0" xfId="0" applyFont="1" applyAlignment="1">
      <alignment horizontal="center" wrapText="1"/>
    </xf>
    <xf numFmtId="0" fontId="35" fillId="44" borderId="34" xfId="75" applyFont="1" applyFill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2" fontId="30" fillId="0" borderId="35" xfId="0" applyNumberFormat="1" applyFont="1" applyBorder="1" applyAlignment="1">
      <alignment vertical="center" wrapText="1"/>
    </xf>
    <xf numFmtId="165" fontId="30" fillId="43" borderId="33" xfId="0" applyNumberFormat="1" applyFont="1" applyFill="1" applyBorder="1" applyAlignment="1">
      <alignment vertical="center" wrapText="1"/>
    </xf>
    <xf numFmtId="4" fontId="34" fillId="0" borderId="35" xfId="93" applyNumberFormat="1" applyFont="1" applyFill="1" applyBorder="1" applyAlignment="1">
      <alignment horizontal="center" vertical="center" wrapText="1"/>
    </xf>
    <xf numFmtId="4" fontId="35" fillId="0" borderId="33" xfId="93" applyNumberFormat="1" applyFont="1" applyFill="1" applyBorder="1" applyAlignment="1">
      <alignment horizontal="center" vertical="center" wrapText="1"/>
    </xf>
    <xf numFmtId="4" fontId="30" fillId="0" borderId="33" xfId="81" applyNumberFormat="1" applyFont="1" applyFill="1" applyBorder="1" applyAlignment="1">
      <alignment horizontal="center" vertical="center"/>
    </xf>
    <xf numFmtId="4" fontId="36" fillId="43" borderId="33" xfId="81" applyNumberFormat="1" applyFont="1" applyFill="1" applyBorder="1" applyAlignment="1">
      <alignment vertical="center"/>
    </xf>
    <xf numFmtId="0" fontId="36" fillId="0" borderId="0" xfId="0" applyFont="1" applyBorder="1" applyAlignment="1"/>
    <xf numFmtId="164" fontId="33" fillId="0" borderId="35" xfId="81" applyNumberFormat="1" applyFont="1" applyFill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>
      <alignment horizontal="center" vertical="center" wrapText="1"/>
    </xf>
    <xf numFmtId="164" fontId="33" fillId="0" borderId="13" xfId="81" applyNumberFormat="1" applyFont="1" applyFill="1" applyBorder="1" applyAlignment="1" applyProtection="1">
      <alignment horizontal="center" vertical="center" wrapText="1"/>
      <protection locked="0"/>
    </xf>
    <xf numFmtId="4" fontId="30" fillId="0" borderId="47" xfId="81" applyNumberFormat="1" applyFont="1" applyFill="1" applyBorder="1" applyAlignment="1">
      <alignment horizontal="center" vertical="center"/>
    </xf>
    <xf numFmtId="0" fontId="35" fillId="44" borderId="43" xfId="75" applyFont="1" applyFill="1" applyBorder="1" applyAlignment="1">
      <alignment horizontal="center" vertical="center" wrapText="1"/>
    </xf>
    <xf numFmtId="0" fontId="35" fillId="0" borderId="43" xfId="81" applyFont="1" applyFill="1" applyBorder="1" applyAlignment="1">
      <alignment horizontal="center" vertical="center"/>
    </xf>
    <xf numFmtId="49" fontId="35" fillId="0" borderId="36" xfId="75" applyNumberFormat="1" applyFont="1" applyFill="1" applyBorder="1" applyAlignment="1">
      <alignment horizontal="center" vertical="center" wrapText="1"/>
    </xf>
    <xf numFmtId="0" fontId="35" fillId="0" borderId="49" xfId="75" applyFont="1" applyFill="1" applyBorder="1" applyAlignment="1">
      <alignment horizontal="center" vertical="center" wrapText="1"/>
    </xf>
    <xf numFmtId="4" fontId="55" fillId="0" borderId="30" xfId="93" applyNumberFormat="1" applyFont="1" applyFill="1" applyBorder="1" applyAlignment="1" applyProtection="1">
      <alignment horizontal="center" vertical="center" wrapText="1"/>
      <protection locked="0"/>
    </xf>
    <xf numFmtId="0" fontId="42" fillId="0" borderId="25" xfId="81" applyFont="1" applyFill="1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center" indent="1"/>
    </xf>
    <xf numFmtId="0" fontId="35" fillId="0" borderId="39" xfId="75" applyFont="1" applyFill="1" applyBorder="1" applyAlignment="1">
      <alignment horizontal="center" vertical="center" wrapText="1"/>
    </xf>
    <xf numFmtId="0" fontId="34" fillId="0" borderId="35" xfId="75" applyFont="1" applyFill="1" applyBorder="1" applyAlignment="1">
      <alignment horizontal="center" vertical="center" wrapText="1"/>
    </xf>
    <xf numFmtId="0" fontId="34" fillId="0" borderId="35" xfId="81" applyFont="1" applyFill="1" applyBorder="1" applyAlignment="1">
      <alignment horizontal="center" vertical="center" wrapText="1"/>
    </xf>
    <xf numFmtId="0" fontId="34" fillId="0" borderId="33" xfId="81" applyFont="1" applyFill="1" applyBorder="1" applyAlignment="1">
      <alignment horizontal="center" vertical="center" wrapText="1"/>
    </xf>
    <xf numFmtId="4" fontId="36" fillId="0" borderId="57" xfId="93" applyNumberFormat="1" applyFont="1" applyFill="1" applyBorder="1" applyAlignment="1">
      <alignment horizontal="center" vertical="center"/>
    </xf>
    <xf numFmtId="4" fontId="36" fillId="0" borderId="58" xfId="93" applyNumberFormat="1" applyFont="1" applyFill="1" applyBorder="1" applyAlignment="1">
      <alignment horizontal="center" vertical="center"/>
    </xf>
    <xf numFmtId="4" fontId="36" fillId="0" borderId="59" xfId="93" applyNumberFormat="1" applyFont="1" applyFill="1" applyBorder="1" applyAlignment="1">
      <alignment horizontal="center" vertical="center"/>
    </xf>
    <xf numFmtId="4" fontId="34" fillId="0" borderId="13" xfId="92" applyNumberFormat="1" applyFont="1" applyFill="1" applyBorder="1" applyAlignment="1">
      <alignment horizontal="center" vertical="center"/>
    </xf>
    <xf numFmtId="0" fontId="36" fillId="0" borderId="15" xfId="81" applyFont="1" applyBorder="1" applyAlignment="1">
      <alignment horizontal="center" vertical="center" wrapText="1"/>
    </xf>
    <xf numFmtId="0" fontId="35" fillId="44" borderId="17" xfId="75" applyFont="1" applyFill="1" applyBorder="1" applyAlignment="1">
      <alignment horizontal="center" vertical="center" wrapText="1"/>
    </xf>
    <xf numFmtId="4" fontId="34" fillId="0" borderId="25" xfId="75" applyNumberFormat="1" applyFont="1" applyFill="1" applyBorder="1" applyAlignment="1" applyProtection="1">
      <alignment horizontal="center" vertical="center" wrapText="1"/>
      <protection locked="0"/>
    </xf>
    <xf numFmtId="4" fontId="34" fillId="0" borderId="18" xfId="75" applyNumberFormat="1" applyFont="1" applyFill="1" applyBorder="1" applyAlignment="1" applyProtection="1">
      <alignment horizontal="center" vertical="center" wrapText="1"/>
      <protection locked="0"/>
    </xf>
    <xf numFmtId="4" fontId="30" fillId="0" borderId="25" xfId="93" applyNumberFormat="1" applyFont="1" applyFill="1" applyBorder="1" applyAlignment="1" applyProtection="1">
      <alignment horizontal="center" vertical="center"/>
      <protection locked="0"/>
    </xf>
    <xf numFmtId="4" fontId="30" fillId="0" borderId="18" xfId="93" applyNumberFormat="1" applyFont="1" applyFill="1" applyBorder="1" applyAlignment="1" applyProtection="1">
      <alignment horizontal="center" vertical="center"/>
      <protection locked="0"/>
    </xf>
    <xf numFmtId="4" fontId="34" fillId="0" borderId="25" xfId="92" applyNumberFormat="1" applyFont="1" applyFill="1" applyBorder="1" applyAlignment="1">
      <alignment horizontal="center" vertical="center"/>
    </xf>
    <xf numFmtId="4" fontId="34" fillId="0" borderId="18" xfId="92" applyNumberFormat="1" applyFont="1" applyFill="1" applyBorder="1" applyAlignment="1">
      <alignment horizontal="center" vertical="center"/>
    </xf>
    <xf numFmtId="4" fontId="30" fillId="0" borderId="25" xfId="92" applyNumberFormat="1" applyFont="1" applyFill="1" applyBorder="1" applyAlignment="1" applyProtection="1">
      <alignment horizontal="center" vertical="center"/>
      <protection locked="0"/>
    </xf>
    <xf numFmtId="4" fontId="30" fillId="0" borderId="18" xfId="92" applyNumberFormat="1" applyFont="1" applyFill="1" applyBorder="1" applyAlignment="1" applyProtection="1">
      <alignment horizontal="center" vertical="center"/>
      <protection locked="0"/>
    </xf>
    <xf numFmtId="4" fontId="30" fillId="0" borderId="18" xfId="92" applyNumberFormat="1" applyFont="1" applyFill="1" applyBorder="1" applyAlignment="1">
      <alignment horizontal="center" vertical="center"/>
    </xf>
    <xf numFmtId="4" fontId="30" fillId="0" borderId="27" xfId="93" applyNumberFormat="1" applyFont="1" applyFill="1" applyBorder="1" applyAlignment="1" applyProtection="1">
      <alignment horizontal="center" vertical="center"/>
      <protection locked="0"/>
    </xf>
    <xf numFmtId="4" fontId="30" fillId="0" borderId="19" xfId="93" applyNumberFormat="1" applyFont="1" applyFill="1" applyBorder="1" applyAlignment="1" applyProtection="1">
      <alignment horizontal="center" vertical="center"/>
      <protection locked="0"/>
    </xf>
    <xf numFmtId="4" fontId="30" fillId="0" borderId="20" xfId="93" applyNumberFormat="1" applyFont="1" applyFill="1" applyBorder="1" applyAlignment="1" applyProtection="1">
      <alignment horizontal="center" vertical="center"/>
      <protection locked="0"/>
    </xf>
    <xf numFmtId="0" fontId="51" fillId="0" borderId="0" xfId="81" applyFont="1" applyFill="1" applyAlignment="1">
      <alignment horizontal="center"/>
    </xf>
    <xf numFmtId="0" fontId="43" fillId="0" borderId="25" xfId="81" applyFont="1" applyFill="1" applyBorder="1" applyAlignment="1">
      <alignment vertical="top" wrapText="1"/>
    </xf>
    <xf numFmtId="0" fontId="39" fillId="0" borderId="50" xfId="81" applyFont="1" applyBorder="1" applyAlignment="1">
      <alignment horizontal="center" vertical="center" wrapText="1"/>
    </xf>
    <xf numFmtId="0" fontId="39" fillId="0" borderId="60" xfId="81" applyFont="1" applyBorder="1" applyAlignment="1">
      <alignment horizontal="center" vertical="center" wrapText="1"/>
    </xf>
    <xf numFmtId="0" fontId="49" fillId="0" borderId="0" xfId="81" applyFont="1" applyFill="1" applyAlignment="1">
      <alignment horizontal="center"/>
    </xf>
    <xf numFmtId="0" fontId="41" fillId="0" borderId="15" xfId="81" applyFont="1" applyFill="1" applyBorder="1" applyAlignment="1">
      <alignment horizontal="center" vertical="top" wrapText="1"/>
    </xf>
    <xf numFmtId="0" fontId="41" fillId="0" borderId="25" xfId="81" applyFont="1" applyFill="1" applyBorder="1" applyAlignment="1">
      <alignment horizontal="center" vertical="top" wrapText="1"/>
    </xf>
    <xf numFmtId="0" fontId="39" fillId="0" borderId="16" xfId="81" applyFont="1" applyFill="1" applyBorder="1" applyAlignment="1">
      <alignment horizontal="center" vertical="top" wrapText="1"/>
    </xf>
    <xf numFmtId="0" fontId="39" fillId="0" borderId="13" xfId="81" applyFont="1" applyFill="1" applyBorder="1" applyAlignment="1">
      <alignment horizontal="center" vertical="top" wrapText="1"/>
    </xf>
    <xf numFmtId="0" fontId="41" fillId="0" borderId="34" xfId="81" applyFont="1" applyFill="1" applyBorder="1" applyAlignment="1">
      <alignment horizontal="center" vertical="center" wrapText="1"/>
    </xf>
    <xf numFmtId="0" fontId="41" fillId="0" borderId="35" xfId="81" applyFont="1" applyFill="1" applyBorder="1" applyAlignment="1">
      <alignment horizontal="center" vertical="center" wrapText="1"/>
    </xf>
    <xf numFmtId="0" fontId="39" fillId="0" borderId="32" xfId="81" applyFont="1" applyBorder="1" applyAlignment="1">
      <alignment horizontal="center" vertical="center" wrapText="1"/>
    </xf>
    <xf numFmtId="0" fontId="39" fillId="0" borderId="41" xfId="81" applyFont="1" applyBorder="1" applyAlignment="1">
      <alignment horizontal="center" vertical="center" wrapText="1"/>
    </xf>
    <xf numFmtId="0" fontId="35" fillId="0" borderId="50" xfId="81" applyFont="1" applyFill="1" applyBorder="1" applyAlignment="1">
      <alignment horizontal="center" vertical="center" wrapText="1"/>
    </xf>
    <xf numFmtId="0" fontId="35" fillId="0" borderId="51" xfId="81" applyFont="1" applyFill="1" applyBorder="1" applyAlignment="1">
      <alignment horizontal="center" vertical="center" wrapText="1"/>
    </xf>
    <xf numFmtId="0" fontId="35" fillId="0" borderId="55" xfId="81" applyFont="1" applyFill="1" applyBorder="1" applyAlignment="1">
      <alignment horizontal="center" vertical="center" wrapText="1"/>
    </xf>
    <xf numFmtId="0" fontId="35" fillId="0" borderId="56" xfId="81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/>
    </xf>
    <xf numFmtId="0" fontId="35" fillId="0" borderId="50" xfId="81" applyFont="1" applyFill="1" applyBorder="1" applyAlignment="1">
      <alignment horizontal="center" vertical="center"/>
    </xf>
    <xf numFmtId="0" fontId="0" fillId="0" borderId="51" xfId="0" applyBorder="1"/>
    <xf numFmtId="0" fontId="32" fillId="0" borderId="0" xfId="0" applyFont="1" applyFill="1" applyAlignment="1">
      <alignment horizontal="center" wrapText="1"/>
    </xf>
    <xf numFmtId="0" fontId="36" fillId="0" borderId="52" xfId="0" applyFont="1" applyBorder="1" applyAlignment="1">
      <alignment horizontal="center" vertical="center" wrapText="1"/>
    </xf>
    <xf numFmtId="0" fontId="36" fillId="0" borderId="48" xfId="0" applyFont="1" applyBorder="1" applyAlignment="1">
      <alignment horizontal="center" vertical="center" wrapText="1"/>
    </xf>
    <xf numFmtId="0" fontId="36" fillId="0" borderId="53" xfId="0" applyFont="1" applyBorder="1" applyAlignment="1">
      <alignment horizontal="center"/>
    </xf>
    <xf numFmtId="0" fontId="36" fillId="0" borderId="54" xfId="0" applyFont="1" applyBorder="1" applyAlignment="1">
      <alignment horizontal="center"/>
    </xf>
    <xf numFmtId="0" fontId="36" fillId="0" borderId="23" xfId="0" applyFont="1" applyBorder="1" applyAlignment="1">
      <alignment horizontal="center"/>
    </xf>
  </cellXfs>
  <cellStyles count="98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Accent1" xfId="19"/>
    <cellStyle name="Accent1 - 20%" xfId="20"/>
    <cellStyle name="Accent1 - 40%" xfId="21"/>
    <cellStyle name="Accent1 - 60%" xfId="22"/>
    <cellStyle name="Accent2" xfId="23"/>
    <cellStyle name="Accent2 - 20%" xfId="24"/>
    <cellStyle name="Accent2 - 40%" xfId="25"/>
    <cellStyle name="Accent2 - 60%" xfId="26"/>
    <cellStyle name="Accent3" xfId="27"/>
    <cellStyle name="Accent3 - 20%" xfId="28"/>
    <cellStyle name="Accent3 - 40%" xfId="29"/>
    <cellStyle name="Accent3 - 60%" xfId="30"/>
    <cellStyle name="Accent4" xfId="31"/>
    <cellStyle name="Accent4 - 20%" xfId="32"/>
    <cellStyle name="Accent4 - 40%" xfId="33"/>
    <cellStyle name="Accent4 - 60%" xfId="34"/>
    <cellStyle name="Accent5" xfId="35"/>
    <cellStyle name="Accent5 - 20%" xfId="36"/>
    <cellStyle name="Accent5 - 40%" xfId="37"/>
    <cellStyle name="Accent5 - 60%" xfId="38"/>
    <cellStyle name="Accent6" xfId="39"/>
    <cellStyle name="Accent6 - 20%" xfId="40"/>
    <cellStyle name="Accent6 - 40%" xfId="41"/>
    <cellStyle name="Accent6 - 60%" xfId="42"/>
    <cellStyle name="Bad" xfId="43"/>
    <cellStyle name="Calculation" xfId="44"/>
    <cellStyle name="Check Cell" xfId="45"/>
    <cellStyle name="Emphasis 1" xfId="46"/>
    <cellStyle name="Emphasis 2" xfId="47"/>
    <cellStyle name="Emphasis 3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Linked Cell" xfId="55"/>
    <cellStyle name="Neutral" xfId="56"/>
    <cellStyle name="Note" xfId="57"/>
    <cellStyle name="Output" xfId="58"/>
    <cellStyle name="Sheet Title" xfId="59"/>
    <cellStyle name="Total" xfId="60"/>
    <cellStyle name="Warning Text" xfId="61"/>
    <cellStyle name="Акцент1" xfId="62" builtinId="29" customBuiltin="1"/>
    <cellStyle name="Акцент2" xfId="63" builtinId="33" customBuiltin="1"/>
    <cellStyle name="Акцент3" xfId="64" builtinId="37" customBuiltin="1"/>
    <cellStyle name="Акцент4" xfId="65" builtinId="41" customBuiltin="1"/>
    <cellStyle name="Акцент5" xfId="66" builtinId="45" customBuiltin="1"/>
    <cellStyle name="Акцент6" xfId="67" builtinId="49" customBuiltin="1"/>
    <cellStyle name="Ввод " xfId="68" builtinId="20" customBuiltin="1"/>
    <cellStyle name="Вывод" xfId="69" builtinId="21" customBuiltin="1"/>
    <cellStyle name="Вычисление" xfId="70" builtinId="22" customBuiltin="1"/>
    <cellStyle name="Заголовок 1" xfId="71" builtinId="16" customBuiltin="1"/>
    <cellStyle name="Заголовок 2" xfId="72" builtinId="17" customBuiltin="1"/>
    <cellStyle name="Заголовок 3" xfId="73" builtinId="18" customBuiltin="1"/>
    <cellStyle name="Заголовок 4" xfId="74" builtinId="19" customBuiltin="1"/>
    <cellStyle name="ЗаголовокСтолбца" xfId="75"/>
    <cellStyle name="Значение" xfId="76"/>
    <cellStyle name="Итог" xfId="77" builtinId="25" customBuiltin="1"/>
    <cellStyle name="Контрольная ячейка" xfId="78" builtinId="23" customBuiltin="1"/>
    <cellStyle name="Название" xfId="79" builtinId="15" customBuiltin="1"/>
    <cellStyle name="Нейтральный" xfId="80" builtinId="28" customBuiltin="1"/>
    <cellStyle name="Обычный" xfId="0" builtinId="0"/>
    <cellStyle name="Обычный 2" xfId="81"/>
    <cellStyle name="Плохой" xfId="82" builtinId="27" customBuiltin="1"/>
    <cellStyle name="По центру" xfId="83"/>
    <cellStyle name="По центру с переносом" xfId="84"/>
    <cellStyle name="По ширине" xfId="85"/>
    <cellStyle name="По ширине с переносом" xfId="86"/>
    <cellStyle name="Пояснение" xfId="87" builtinId="53" customBuiltin="1"/>
    <cellStyle name="Примечание" xfId="88" builtinId="10" customBuiltin="1"/>
    <cellStyle name="Связанная ячейка" xfId="89" builtinId="24" customBuiltin="1"/>
    <cellStyle name="Стиль 1 2" xfId="90"/>
    <cellStyle name="Текст предупреждения" xfId="91" builtinId="11" customBuiltin="1"/>
    <cellStyle name="Формула" xfId="92"/>
    <cellStyle name="Формула_GRES.2007.5" xfId="93"/>
    <cellStyle name="Хороший" xfId="94" builtinId="26" customBuiltin="1"/>
    <cellStyle name="Цифры" xfId="95"/>
    <cellStyle name="Цифры по центру с десятыми" xfId="96"/>
    <cellStyle name="числа по центру с десятыми" xfId="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6;&#1069;&#1050;%20&#1088;&#1072;&#1089;&#1095;&#1077;&#1090;-14\&#1058;&#1072;&#1073;&#1083;&#1080;&#1094;&#1099;%20&#1088;&#1072;&#1079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6;&#1069;&#1050;%20&#1088;&#1072;&#1089;&#1095;&#1077;&#1090;-14\&#1056;&#1069;&#1050;-&#1088;&#1072;&#1089;&#1095;&#1077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РИ"/>
      <sheetName val="перечень"/>
      <sheetName val="План рем"/>
      <sheetName val="Оборуд"/>
      <sheetName val="нал.земл"/>
      <sheetName val="ОС-отчет"/>
      <sheetName val="ОС"/>
    </sheetNames>
    <sheetDataSet>
      <sheetData sheetId="0">
        <row r="23">
          <cell r="M23">
            <v>1.4871635721957954</v>
          </cell>
        </row>
        <row r="40">
          <cell r="M40">
            <v>1.7655555555555555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7"/>
      <sheetName val="П1.17.1"/>
      <sheetName val="ср.ст-сть"/>
      <sheetName val="1.15"/>
      <sheetName val="1.16"/>
      <sheetName val="П1.18.2"/>
      <sheetName val="П1.21.3"/>
      <sheetName val="П1.24"/>
      <sheetName val="П1.25"/>
      <sheetName val="П1.27"/>
      <sheetName val="000"/>
      <sheetName val="2.1н"/>
      <sheetName val="2,2н"/>
      <sheetName val="Таб 3"/>
      <sheetName val="Таб 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D13">
            <v>2.081</v>
          </cell>
          <cell r="E13">
            <v>2.081</v>
          </cell>
          <cell r="F13">
            <v>2.081</v>
          </cell>
        </row>
        <row r="19">
          <cell r="D19">
            <v>6.7000000000000004E-2</v>
          </cell>
          <cell r="E19">
            <v>6.7000000000000004E-2</v>
          </cell>
          <cell r="F19">
            <v>6.7000000000000004E-2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H45"/>
  <sheetViews>
    <sheetView topLeftCell="A4" workbookViewId="0">
      <selection activeCell="K10" sqref="K10"/>
    </sheetView>
  </sheetViews>
  <sheetFormatPr defaultColWidth="9.1796875" defaultRowHeight="12.5" x14ac:dyDescent="0.25"/>
  <cols>
    <col min="1" max="1" width="7.1796875" style="136" customWidth="1"/>
    <col min="2" max="2" width="31.7265625" style="136" customWidth="1"/>
    <col min="3" max="3" width="9.81640625" style="136" customWidth="1"/>
    <col min="4" max="4" width="9.453125" style="136" customWidth="1"/>
    <col min="5" max="6" width="9.26953125" style="136" customWidth="1"/>
    <col min="7" max="7" width="10" style="136" customWidth="1"/>
    <col min="8" max="8" width="9.7265625" style="136" customWidth="1"/>
    <col min="9" max="16384" width="9.1796875" style="136"/>
  </cols>
  <sheetData>
    <row r="1" spans="1:8" x14ac:dyDescent="0.25">
      <c r="B1" s="169"/>
      <c r="C1" s="169"/>
      <c r="D1" s="169"/>
      <c r="E1" s="169"/>
      <c r="F1" s="169"/>
      <c r="G1" s="169" t="s">
        <v>109</v>
      </c>
    </row>
    <row r="2" spans="1:8" ht="13" x14ac:dyDescent="0.3">
      <c r="A2" s="221" t="s">
        <v>110</v>
      </c>
      <c r="B2" s="221"/>
      <c r="C2" s="221"/>
      <c r="D2" s="221"/>
      <c r="E2" s="221"/>
      <c r="F2" s="221"/>
    </row>
    <row r="3" spans="1:8" ht="13" x14ac:dyDescent="0.3">
      <c r="A3" s="221" t="s">
        <v>111</v>
      </c>
      <c r="B3" s="221"/>
      <c r="C3" s="221"/>
      <c r="D3" s="221"/>
      <c r="E3" s="221"/>
      <c r="F3" s="221"/>
    </row>
    <row r="4" spans="1:8" ht="13" x14ac:dyDescent="0.3">
      <c r="A4" s="221" t="s">
        <v>112</v>
      </c>
      <c r="B4" s="221"/>
      <c r="C4" s="221"/>
      <c r="D4" s="221"/>
      <c r="E4" s="221"/>
      <c r="F4" s="221"/>
    </row>
    <row r="5" spans="1:8" ht="13" thickBot="1" x14ac:dyDescent="0.3">
      <c r="A5" s="137"/>
      <c r="B5" s="137"/>
      <c r="C5" s="137"/>
      <c r="D5" s="137"/>
      <c r="E5" s="137"/>
    </row>
    <row r="6" spans="1:8" ht="13" thickBot="1" x14ac:dyDescent="0.3">
      <c r="A6" s="138" t="s">
        <v>113</v>
      </c>
      <c r="B6" s="139" t="s">
        <v>134</v>
      </c>
      <c r="C6" s="140" t="s">
        <v>135</v>
      </c>
      <c r="D6" s="141" t="s">
        <v>106</v>
      </c>
      <c r="E6" s="141" t="s">
        <v>107</v>
      </c>
      <c r="F6" s="141" t="s">
        <v>137</v>
      </c>
      <c r="G6" s="141" t="s">
        <v>138</v>
      </c>
      <c r="H6" s="141" t="s">
        <v>146</v>
      </c>
    </row>
    <row r="7" spans="1:8" s="137" customFormat="1" ht="13" thickBot="1" x14ac:dyDescent="0.3">
      <c r="A7" s="170">
        <v>1</v>
      </c>
      <c r="B7" s="171">
        <v>2</v>
      </c>
      <c r="C7" s="172">
        <v>3</v>
      </c>
      <c r="D7" s="171">
        <v>4</v>
      </c>
      <c r="E7" s="172">
        <v>5</v>
      </c>
      <c r="F7" s="171">
        <v>6</v>
      </c>
      <c r="G7" s="172">
        <v>7</v>
      </c>
      <c r="H7" s="173">
        <v>8</v>
      </c>
    </row>
    <row r="8" spans="1:8" ht="25.5" thickBot="1" x14ac:dyDescent="0.3">
      <c r="A8" s="142" t="s">
        <v>40</v>
      </c>
      <c r="B8" s="143" t="s">
        <v>114</v>
      </c>
      <c r="C8" s="144" t="s">
        <v>115</v>
      </c>
      <c r="D8" s="145">
        <f>[1]ПОТЕРИ!$M$23*1000</f>
        <v>1487.1635721957955</v>
      </c>
      <c r="E8" s="145">
        <f>[1]ПОТЕРИ!$M$40*1000</f>
        <v>1765.5555555555557</v>
      </c>
      <c r="F8" s="145">
        <f>E8*1.13</f>
        <v>1995.0777777777778</v>
      </c>
      <c r="G8" s="145">
        <f>F8*1.12</f>
        <v>2234.4871111111115</v>
      </c>
      <c r="H8" s="145">
        <f>G8*1.12</f>
        <v>2502.625564444445</v>
      </c>
    </row>
    <row r="9" spans="1:8" ht="42" customHeight="1" x14ac:dyDescent="0.25">
      <c r="A9" s="146" t="s">
        <v>41</v>
      </c>
      <c r="B9" s="147" t="s">
        <v>116</v>
      </c>
      <c r="C9" s="148" t="s">
        <v>117</v>
      </c>
      <c r="D9" s="149">
        <f>D11</f>
        <v>2.081</v>
      </c>
      <c r="E9" s="149">
        <f>E11</f>
        <v>2.081</v>
      </c>
      <c r="F9" s="149">
        <f>F11</f>
        <v>2.081</v>
      </c>
      <c r="G9" s="149">
        <f>G11</f>
        <v>2.081</v>
      </c>
      <c r="H9" s="149">
        <f>H11</f>
        <v>2.081</v>
      </c>
    </row>
    <row r="10" spans="1:8" s="154" customFormat="1" ht="10" x14ac:dyDescent="0.2">
      <c r="A10" s="150" t="s">
        <v>18</v>
      </c>
      <c r="B10" s="151" t="s">
        <v>85</v>
      </c>
      <c r="C10" s="152"/>
      <c r="D10" s="153"/>
      <c r="E10" s="153"/>
      <c r="F10" s="153"/>
      <c r="G10" s="153"/>
      <c r="H10" s="153"/>
    </row>
    <row r="11" spans="1:8" s="154" customFormat="1" x14ac:dyDescent="0.2">
      <c r="A11" s="150" t="s">
        <v>19</v>
      </c>
      <c r="B11" s="151" t="s">
        <v>86</v>
      </c>
      <c r="C11" s="155" t="s">
        <v>117</v>
      </c>
      <c r="D11" s="156">
        <f>D13</f>
        <v>2.081</v>
      </c>
      <c r="E11" s="156">
        <f>E13</f>
        <v>2.081</v>
      </c>
      <c r="F11" s="156">
        <f>F13</f>
        <v>2.081</v>
      </c>
      <c r="G11" s="156">
        <f>G13</f>
        <v>2.081</v>
      </c>
      <c r="H11" s="156">
        <f>H13</f>
        <v>2.081</v>
      </c>
    </row>
    <row r="12" spans="1:8" s="154" customFormat="1" ht="10" x14ac:dyDescent="0.2">
      <c r="A12" s="157"/>
      <c r="B12" s="151" t="s">
        <v>87</v>
      </c>
      <c r="C12" s="152"/>
      <c r="D12" s="153"/>
      <c r="E12" s="153"/>
      <c r="F12" s="153"/>
      <c r="G12" s="153"/>
      <c r="H12" s="153"/>
    </row>
    <row r="13" spans="1:8" s="154" customFormat="1" x14ac:dyDescent="0.2">
      <c r="A13" s="157"/>
      <c r="B13" s="158" t="s">
        <v>88</v>
      </c>
      <c r="C13" s="155" t="s">
        <v>117</v>
      </c>
      <c r="D13" s="156">
        <f>[2]П1.25!D13</f>
        <v>2.081</v>
      </c>
      <c r="E13" s="156">
        <f>[2]П1.25!E13</f>
        <v>2.081</v>
      </c>
      <c r="F13" s="156">
        <f>[2]П1.25!F13</f>
        <v>2.081</v>
      </c>
      <c r="G13" s="156">
        <f>F13</f>
        <v>2.081</v>
      </c>
      <c r="H13" s="156">
        <f>F13</f>
        <v>2.081</v>
      </c>
    </row>
    <row r="14" spans="1:8" s="154" customFormat="1" ht="10.5" thickBot="1" x14ac:dyDescent="0.25">
      <c r="A14" s="159" t="s">
        <v>21</v>
      </c>
      <c r="B14" s="160" t="s">
        <v>89</v>
      </c>
      <c r="C14" s="161"/>
      <c r="D14" s="162"/>
      <c r="E14" s="162"/>
      <c r="F14" s="162"/>
      <c r="G14" s="162"/>
      <c r="H14" s="162"/>
    </row>
    <row r="15" spans="1:8" x14ac:dyDescent="0.25">
      <c r="A15" s="146" t="s">
        <v>42</v>
      </c>
      <c r="B15" s="147" t="s">
        <v>118</v>
      </c>
      <c r="C15" s="148" t="s">
        <v>119</v>
      </c>
      <c r="D15" s="149">
        <f>D17</f>
        <v>6.7000000000000004E-2</v>
      </c>
      <c r="E15" s="149">
        <f>E17</f>
        <v>6.7000000000000004E-2</v>
      </c>
      <c r="F15" s="149">
        <f>F17</f>
        <v>6.7000000000000004E-2</v>
      </c>
      <c r="G15" s="149">
        <f>G17</f>
        <v>6.7000000000000004E-2</v>
      </c>
      <c r="H15" s="149">
        <f>H17</f>
        <v>6.7000000000000004E-2</v>
      </c>
    </row>
    <row r="16" spans="1:8" s="154" customFormat="1" ht="10" x14ac:dyDescent="0.2">
      <c r="A16" s="150" t="s">
        <v>120</v>
      </c>
      <c r="B16" s="151" t="s">
        <v>85</v>
      </c>
      <c r="C16" s="152"/>
      <c r="D16" s="153"/>
      <c r="E16" s="153"/>
      <c r="F16" s="153"/>
      <c r="G16" s="153"/>
      <c r="H16" s="153"/>
    </row>
    <row r="17" spans="1:8" s="154" customFormat="1" x14ac:dyDescent="0.2">
      <c r="A17" s="150" t="s">
        <v>121</v>
      </c>
      <c r="B17" s="151" t="s">
        <v>86</v>
      </c>
      <c r="C17" s="155" t="s">
        <v>119</v>
      </c>
      <c r="D17" s="156">
        <f>D19</f>
        <v>6.7000000000000004E-2</v>
      </c>
      <c r="E17" s="156">
        <f>E19</f>
        <v>6.7000000000000004E-2</v>
      </c>
      <c r="F17" s="156">
        <f>F19</f>
        <v>6.7000000000000004E-2</v>
      </c>
      <c r="G17" s="156">
        <f>G19</f>
        <v>6.7000000000000004E-2</v>
      </c>
      <c r="H17" s="156">
        <f>H19</f>
        <v>6.7000000000000004E-2</v>
      </c>
    </row>
    <row r="18" spans="1:8" s="154" customFormat="1" ht="10" x14ac:dyDescent="0.2">
      <c r="A18" s="157"/>
      <c r="B18" s="151" t="s">
        <v>87</v>
      </c>
      <c r="C18" s="152"/>
      <c r="D18" s="153"/>
      <c r="E18" s="153"/>
      <c r="F18" s="153"/>
      <c r="G18" s="153"/>
      <c r="H18" s="153"/>
    </row>
    <row r="19" spans="1:8" s="154" customFormat="1" x14ac:dyDescent="0.2">
      <c r="A19" s="157"/>
      <c r="B19" s="158" t="s">
        <v>88</v>
      </c>
      <c r="C19" s="155" t="s">
        <v>119</v>
      </c>
      <c r="D19" s="156">
        <f>[2]П1.25!D19</f>
        <v>6.7000000000000004E-2</v>
      </c>
      <c r="E19" s="156">
        <f>[2]П1.25!E19</f>
        <v>6.7000000000000004E-2</v>
      </c>
      <c r="F19" s="156">
        <f>[2]П1.25!F19</f>
        <v>6.7000000000000004E-2</v>
      </c>
      <c r="G19" s="156">
        <f>F19</f>
        <v>6.7000000000000004E-2</v>
      </c>
      <c r="H19" s="156">
        <f>F19</f>
        <v>6.7000000000000004E-2</v>
      </c>
    </row>
    <row r="20" spans="1:8" s="154" customFormat="1" ht="10.5" thickBot="1" x14ac:dyDescent="0.25">
      <c r="A20" s="159" t="s">
        <v>122</v>
      </c>
      <c r="B20" s="160" t="s">
        <v>89</v>
      </c>
      <c r="C20" s="161"/>
      <c r="D20" s="162"/>
      <c r="E20" s="162"/>
      <c r="F20" s="162"/>
      <c r="G20" s="162"/>
      <c r="H20" s="162"/>
    </row>
    <row r="21" spans="1:8" ht="15.75" customHeight="1" x14ac:dyDescent="0.25">
      <c r="A21" s="146" t="s">
        <v>93</v>
      </c>
      <c r="B21" s="147" t="s">
        <v>123</v>
      </c>
      <c r="C21" s="148" t="s">
        <v>124</v>
      </c>
      <c r="D21" s="149">
        <f>D23</f>
        <v>2.0139999999999998</v>
      </c>
      <c r="E21" s="149">
        <f>E23</f>
        <v>2.0139999999999998</v>
      </c>
      <c r="F21" s="149">
        <f>F23</f>
        <v>2.0139999999999998</v>
      </c>
      <c r="G21" s="149">
        <f>G23</f>
        <v>2.0139999999999998</v>
      </c>
      <c r="H21" s="149">
        <f>H23</f>
        <v>2.0139999999999998</v>
      </c>
    </row>
    <row r="22" spans="1:8" s="154" customFormat="1" ht="10" x14ac:dyDescent="0.2">
      <c r="A22" s="150" t="s">
        <v>95</v>
      </c>
      <c r="B22" s="151" t="s">
        <v>85</v>
      </c>
      <c r="C22" s="152"/>
      <c r="D22" s="153"/>
      <c r="E22" s="153"/>
      <c r="F22" s="153"/>
      <c r="G22" s="153"/>
      <c r="H22" s="153"/>
    </row>
    <row r="23" spans="1:8" s="154" customFormat="1" x14ac:dyDescent="0.2">
      <c r="A23" s="150" t="s">
        <v>96</v>
      </c>
      <c r="B23" s="151" t="s">
        <v>86</v>
      </c>
      <c r="C23" s="155" t="s">
        <v>125</v>
      </c>
      <c r="D23" s="156">
        <f>D25</f>
        <v>2.0139999999999998</v>
      </c>
      <c r="E23" s="156">
        <f>E25</f>
        <v>2.0139999999999998</v>
      </c>
      <c r="F23" s="156">
        <f>F25</f>
        <v>2.0139999999999998</v>
      </c>
      <c r="G23" s="156">
        <f>G25</f>
        <v>2.0139999999999998</v>
      </c>
      <c r="H23" s="156">
        <f>H25</f>
        <v>2.0139999999999998</v>
      </c>
    </row>
    <row r="24" spans="1:8" s="154" customFormat="1" ht="10" x14ac:dyDescent="0.2">
      <c r="A24" s="157"/>
      <c r="B24" s="151" t="s">
        <v>87</v>
      </c>
      <c r="C24" s="152"/>
      <c r="D24" s="153"/>
      <c r="E24" s="153"/>
      <c r="F24" s="153"/>
      <c r="G24" s="153"/>
      <c r="H24" s="153"/>
    </row>
    <row r="25" spans="1:8" s="154" customFormat="1" x14ac:dyDescent="0.2">
      <c r="A25" s="157"/>
      <c r="B25" s="158" t="s">
        <v>88</v>
      </c>
      <c r="C25" s="155" t="s">
        <v>125</v>
      </c>
      <c r="D25" s="156">
        <f>D13-D19</f>
        <v>2.0139999999999998</v>
      </c>
      <c r="E25" s="156">
        <f>E13-E19</f>
        <v>2.0139999999999998</v>
      </c>
      <c r="F25" s="156">
        <f>F13-F19</f>
        <v>2.0139999999999998</v>
      </c>
      <c r="G25" s="156">
        <f>G13-G19</f>
        <v>2.0139999999999998</v>
      </c>
      <c r="H25" s="156">
        <f>H13-H19</f>
        <v>2.0139999999999998</v>
      </c>
    </row>
    <row r="26" spans="1:8" s="154" customFormat="1" ht="10.5" thickBot="1" x14ac:dyDescent="0.25">
      <c r="A26" s="159" t="s">
        <v>97</v>
      </c>
      <c r="B26" s="160" t="s">
        <v>89</v>
      </c>
      <c r="C26" s="161"/>
      <c r="D26" s="162"/>
      <c r="E26" s="162"/>
      <c r="F26" s="162"/>
      <c r="G26" s="162"/>
      <c r="H26" s="162"/>
    </row>
    <row r="27" spans="1:8" x14ac:dyDescent="0.25">
      <c r="A27" s="146" t="s">
        <v>98</v>
      </c>
      <c r="B27" s="147" t="s">
        <v>126</v>
      </c>
      <c r="C27" s="148" t="s">
        <v>84</v>
      </c>
      <c r="D27" s="163">
        <f>D8*D15</f>
        <v>99.639959337118299</v>
      </c>
      <c r="E27" s="163">
        <f>E8*E15</f>
        <v>118.29222222222224</v>
      </c>
      <c r="F27" s="163">
        <f>F8*F15</f>
        <v>133.67021111111112</v>
      </c>
      <c r="G27" s="163">
        <f>G8*G15</f>
        <v>149.71063644444448</v>
      </c>
      <c r="H27" s="163">
        <f>H8*H15</f>
        <v>167.67591281777783</v>
      </c>
    </row>
    <row r="28" spans="1:8" s="154" customFormat="1" ht="10" x14ac:dyDescent="0.2">
      <c r="A28" s="150" t="s">
        <v>101</v>
      </c>
      <c r="B28" s="151" t="s">
        <v>85</v>
      </c>
      <c r="C28" s="152"/>
      <c r="D28" s="164"/>
      <c r="E28" s="164"/>
      <c r="F28" s="164"/>
      <c r="G28" s="164"/>
      <c r="H28" s="164"/>
    </row>
    <row r="29" spans="1:8" s="154" customFormat="1" x14ac:dyDescent="0.2">
      <c r="A29" s="150" t="s">
        <v>102</v>
      </c>
      <c r="B29" s="151" t="s">
        <v>86</v>
      </c>
      <c r="C29" s="155" t="s">
        <v>84</v>
      </c>
      <c r="D29" s="165">
        <f>D27</f>
        <v>99.639959337118299</v>
      </c>
      <c r="E29" s="165">
        <f>E27</f>
        <v>118.29222222222224</v>
      </c>
      <c r="F29" s="165">
        <f>F27</f>
        <v>133.67021111111112</v>
      </c>
      <c r="G29" s="165">
        <f>G27</f>
        <v>149.71063644444448</v>
      </c>
      <c r="H29" s="165">
        <f>H27</f>
        <v>167.67591281777783</v>
      </c>
    </row>
    <row r="30" spans="1:8" s="154" customFormat="1" ht="10" x14ac:dyDescent="0.2">
      <c r="A30" s="157"/>
      <c r="B30" s="151" t="s">
        <v>87</v>
      </c>
      <c r="C30" s="152"/>
      <c r="D30" s="164"/>
      <c r="E30" s="164"/>
      <c r="F30" s="164"/>
      <c r="G30" s="164"/>
      <c r="H30" s="164"/>
    </row>
    <row r="31" spans="1:8" s="154" customFormat="1" x14ac:dyDescent="0.2">
      <c r="A31" s="157"/>
      <c r="B31" s="158" t="s">
        <v>88</v>
      </c>
      <c r="C31" s="155" t="s">
        <v>84</v>
      </c>
      <c r="D31" s="165">
        <f>D27</f>
        <v>99.639959337118299</v>
      </c>
      <c r="E31" s="165">
        <f>E27</f>
        <v>118.29222222222224</v>
      </c>
      <c r="F31" s="165">
        <f>F27</f>
        <v>133.67021111111112</v>
      </c>
      <c r="G31" s="165">
        <f>G27</f>
        <v>149.71063644444448</v>
      </c>
      <c r="H31" s="165">
        <f>H27</f>
        <v>167.67591281777783</v>
      </c>
    </row>
    <row r="32" spans="1:8" s="154" customFormat="1" ht="10.5" thickBot="1" x14ac:dyDescent="0.25">
      <c r="A32" s="159" t="s">
        <v>103</v>
      </c>
      <c r="B32" s="160" t="s">
        <v>89</v>
      </c>
      <c r="C32" s="161"/>
      <c r="D32" s="166"/>
      <c r="E32" s="166"/>
      <c r="F32" s="166"/>
      <c r="G32" s="166"/>
      <c r="H32" s="166"/>
    </row>
    <row r="33" spans="1:8" ht="37.5" x14ac:dyDescent="0.25">
      <c r="A33" s="146" t="s">
        <v>127</v>
      </c>
      <c r="B33" s="147" t="s">
        <v>128</v>
      </c>
      <c r="C33" s="148" t="s">
        <v>129</v>
      </c>
      <c r="D33" s="163">
        <f>D27/D21</f>
        <v>49.473664020416244</v>
      </c>
      <c r="E33" s="163">
        <f>E27/E21</f>
        <v>58.734966346684331</v>
      </c>
      <c r="F33" s="163">
        <f>F27/F21</f>
        <v>66.370511971753288</v>
      </c>
      <c r="G33" s="163">
        <f>G27/G21</f>
        <v>74.334973408363695</v>
      </c>
      <c r="H33" s="163">
        <f>H27/H21</f>
        <v>83.25517021736735</v>
      </c>
    </row>
    <row r="34" spans="1:8" s="154" customFormat="1" ht="10" x14ac:dyDescent="0.2">
      <c r="A34" s="150" t="s">
        <v>130</v>
      </c>
      <c r="B34" s="151" t="s">
        <v>85</v>
      </c>
      <c r="C34" s="152"/>
      <c r="D34" s="167"/>
      <c r="E34" s="167"/>
      <c r="F34" s="167"/>
      <c r="G34" s="167"/>
      <c r="H34" s="167"/>
    </row>
    <row r="35" spans="1:8" s="154" customFormat="1" x14ac:dyDescent="0.2">
      <c r="A35" s="150" t="s">
        <v>131</v>
      </c>
      <c r="B35" s="151" t="s">
        <v>86</v>
      </c>
      <c r="C35" s="155" t="s">
        <v>129</v>
      </c>
      <c r="D35" s="165">
        <f>D33</f>
        <v>49.473664020416244</v>
      </c>
      <c r="E35" s="165">
        <f>E33</f>
        <v>58.734966346684331</v>
      </c>
      <c r="F35" s="165">
        <f>F33</f>
        <v>66.370511971753288</v>
      </c>
      <c r="G35" s="165">
        <f>G33</f>
        <v>74.334973408363695</v>
      </c>
      <c r="H35" s="165">
        <f>H33</f>
        <v>83.25517021736735</v>
      </c>
    </row>
    <row r="36" spans="1:8" s="154" customFormat="1" ht="10" x14ac:dyDescent="0.2">
      <c r="A36" s="157"/>
      <c r="B36" s="151" t="s">
        <v>87</v>
      </c>
      <c r="C36" s="152"/>
      <c r="D36" s="164"/>
      <c r="E36" s="164"/>
      <c r="F36" s="164"/>
      <c r="G36" s="164"/>
      <c r="H36" s="164"/>
    </row>
    <row r="37" spans="1:8" s="154" customFormat="1" x14ac:dyDescent="0.2">
      <c r="A37" s="157"/>
      <c r="B37" s="158" t="s">
        <v>88</v>
      </c>
      <c r="C37" s="155" t="s">
        <v>129</v>
      </c>
      <c r="D37" s="165">
        <f>D33</f>
        <v>49.473664020416244</v>
      </c>
      <c r="E37" s="165">
        <f>E33</f>
        <v>58.734966346684331</v>
      </c>
      <c r="F37" s="165">
        <f>F33</f>
        <v>66.370511971753288</v>
      </c>
      <c r="G37" s="165">
        <f>G33</f>
        <v>74.334973408363695</v>
      </c>
      <c r="H37" s="165">
        <f>H33</f>
        <v>83.25517021736735</v>
      </c>
    </row>
    <row r="38" spans="1:8" s="154" customFormat="1" ht="10.5" thickBot="1" x14ac:dyDescent="0.25">
      <c r="A38" s="159" t="s">
        <v>132</v>
      </c>
      <c r="B38" s="160" t="s">
        <v>89</v>
      </c>
      <c r="C38" s="161"/>
      <c r="D38" s="166"/>
      <c r="E38" s="166"/>
      <c r="F38" s="166"/>
      <c r="G38" s="166"/>
      <c r="H38" s="166"/>
    </row>
    <row r="44" spans="1:8" s="168" customFormat="1" x14ac:dyDescent="0.25">
      <c r="B44" s="168" t="s">
        <v>104</v>
      </c>
    </row>
    <row r="45" spans="1:8" s="168" customFormat="1" x14ac:dyDescent="0.25">
      <c r="B45" s="168" t="s">
        <v>105</v>
      </c>
      <c r="E45" s="168" t="s">
        <v>133</v>
      </c>
    </row>
  </sheetData>
  <protectedRanges>
    <protectedRange sqref="D8:H8" name="Диапазон2"/>
    <protectedRange sqref="D8:H8" name="Диапазон1"/>
  </protectedRanges>
  <mergeCells count="3">
    <mergeCell ref="A2:F2"/>
    <mergeCell ref="A3:F3"/>
    <mergeCell ref="A4:F4"/>
  </mergeCells>
  <phoneticPr fontId="29" type="noConversion"/>
  <pageMargins left="0.35433070866141736" right="0.19685039370078741" top="0.27559055118110237" bottom="0.27559055118110237" header="0.15748031496062992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  <pageSetUpPr fitToPage="1"/>
  </sheetPr>
  <dimension ref="A1:M40"/>
  <sheetViews>
    <sheetView workbookViewId="0">
      <selection activeCell="F8" sqref="F8"/>
    </sheetView>
  </sheetViews>
  <sheetFormatPr defaultColWidth="9.1796875" defaultRowHeight="11.5" x14ac:dyDescent="0.25"/>
  <cols>
    <col min="1" max="1" width="3.453125" style="85" customWidth="1"/>
    <col min="2" max="2" width="24.1796875" style="85" customWidth="1"/>
    <col min="3" max="3" width="6" style="85" customWidth="1"/>
    <col min="4" max="4" width="3.7265625" style="85" hidden="1" customWidth="1"/>
    <col min="5" max="5" width="4.7265625" style="85" hidden="1" customWidth="1"/>
    <col min="6" max="6" width="8.54296875" style="85" customWidth="1"/>
    <col min="7" max="7" width="4.81640625" style="85" customWidth="1"/>
    <col min="8" max="8" width="8.81640625" style="85" bestFit="1" customWidth="1"/>
    <col min="9" max="9" width="4.81640625" style="85" customWidth="1"/>
    <col min="10" max="10" width="8.81640625" style="85" bestFit="1" customWidth="1"/>
    <col min="11" max="11" width="4.54296875" style="85" customWidth="1"/>
    <col min="12" max="12" width="8.81640625" style="85" customWidth="1"/>
    <col min="13" max="13" width="4.7265625" style="85" customWidth="1"/>
    <col min="14" max="16384" width="9.1796875" style="85"/>
  </cols>
  <sheetData>
    <row r="1" spans="1:13" x14ac:dyDescent="0.25">
      <c r="A1" s="134" t="s">
        <v>105</v>
      </c>
      <c r="B1" s="131"/>
      <c r="C1" s="131"/>
      <c r="D1" s="131"/>
      <c r="E1" s="131"/>
      <c r="F1" s="131"/>
      <c r="G1" s="131"/>
      <c r="I1" s="131" t="s">
        <v>76</v>
      </c>
    </row>
    <row r="2" spans="1:13" ht="14" x14ac:dyDescent="0.3">
      <c r="A2" s="225" t="s">
        <v>77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3" ht="14" x14ac:dyDescent="0.3">
      <c r="A3" s="225" t="s">
        <v>78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3" ht="12" thickBot="1" x14ac:dyDescent="0.3"/>
    <row r="5" spans="1:13" s="86" customFormat="1" ht="39" customHeight="1" thickBot="1" x14ac:dyDescent="0.3">
      <c r="A5" s="226" t="s">
        <v>79</v>
      </c>
      <c r="B5" s="228"/>
      <c r="C5" s="230" t="s">
        <v>80</v>
      </c>
      <c r="D5" s="232" t="s">
        <v>139</v>
      </c>
      <c r="E5" s="233"/>
      <c r="F5" s="223" t="s">
        <v>106</v>
      </c>
      <c r="G5" s="224"/>
      <c r="H5" s="223" t="s">
        <v>107</v>
      </c>
      <c r="I5" s="224"/>
      <c r="J5" s="223" t="s">
        <v>137</v>
      </c>
      <c r="K5" s="224"/>
      <c r="L5" s="223" t="s">
        <v>138</v>
      </c>
      <c r="M5" s="224"/>
    </row>
    <row r="6" spans="1:13" s="86" customFormat="1" ht="25.5" customHeight="1" x14ac:dyDescent="0.25">
      <c r="A6" s="227"/>
      <c r="B6" s="229"/>
      <c r="C6" s="231"/>
      <c r="D6" s="174" t="s">
        <v>81</v>
      </c>
      <c r="E6" s="175" t="s">
        <v>82</v>
      </c>
      <c r="F6" s="197" t="s">
        <v>81</v>
      </c>
      <c r="G6" s="87" t="s">
        <v>82</v>
      </c>
      <c r="H6" s="197" t="s">
        <v>81</v>
      </c>
      <c r="I6" s="87" t="s">
        <v>82</v>
      </c>
      <c r="J6" s="88" t="s">
        <v>81</v>
      </c>
      <c r="K6" s="87" t="s">
        <v>82</v>
      </c>
      <c r="L6" s="88" t="s">
        <v>81</v>
      </c>
      <c r="M6" s="87" t="s">
        <v>82</v>
      </c>
    </row>
    <row r="7" spans="1:13" s="86" customFormat="1" ht="12" thickBot="1" x14ac:dyDescent="0.3">
      <c r="A7" s="89">
        <v>1</v>
      </c>
      <c r="B7" s="90">
        <v>2</v>
      </c>
      <c r="C7" s="91">
        <v>3</v>
      </c>
      <c r="D7" s="89" t="s">
        <v>83</v>
      </c>
      <c r="E7" s="92">
        <v>7</v>
      </c>
      <c r="F7" s="89">
        <v>8</v>
      </c>
      <c r="G7" s="92">
        <v>9</v>
      </c>
      <c r="H7" s="89">
        <v>8</v>
      </c>
      <c r="I7" s="92">
        <v>9</v>
      </c>
      <c r="J7" s="93">
        <v>8</v>
      </c>
      <c r="K7" s="92">
        <v>9</v>
      </c>
      <c r="L7" s="93">
        <v>8</v>
      </c>
      <c r="M7" s="92">
        <v>9</v>
      </c>
    </row>
    <row r="8" spans="1:13" ht="46" x14ac:dyDescent="0.25">
      <c r="A8" s="94" t="s">
        <v>40</v>
      </c>
      <c r="B8" s="95" t="s">
        <v>145</v>
      </c>
      <c r="C8" s="96" t="s">
        <v>84</v>
      </c>
      <c r="D8" s="97">
        <f>'Табл. расходов'!D64-'Табл. расходов'!D52-'Табл. расходов'!D39</f>
        <v>1318.961</v>
      </c>
      <c r="E8" s="98"/>
      <c r="F8" s="97">
        <f>'Табл. расходов'!E64-'Табл. расходов'!E52-'Табл. расходов'!E39</f>
        <v>1178.2360999999999</v>
      </c>
      <c r="G8" s="98"/>
      <c r="H8" s="97">
        <f>'Табл. расходов'!F64-'Табл. расходов'!F52-'Табл. расходов'!F39</f>
        <v>1220.932456708</v>
      </c>
      <c r="I8" s="98"/>
      <c r="J8" s="97">
        <f>'Табл. расходов'!G64-'Табл. расходов'!G52-'Табл. расходов'!G39</f>
        <v>1265.1900661215432</v>
      </c>
      <c r="K8" s="98"/>
      <c r="L8" s="97">
        <f>'Табл. расходов'!H64-'Табл. расходов'!H52-'Табл. расходов'!H39</f>
        <v>1311.0634060069631</v>
      </c>
      <c r="M8" s="98"/>
    </row>
    <row r="9" spans="1:13" s="105" customFormat="1" ht="24" x14ac:dyDescent="0.3">
      <c r="A9" s="99" t="s">
        <v>7</v>
      </c>
      <c r="B9" s="100" t="s">
        <v>85</v>
      </c>
      <c r="C9" s="101"/>
      <c r="D9" s="102"/>
      <c r="E9" s="103"/>
      <c r="F9" s="102"/>
      <c r="G9" s="103"/>
      <c r="H9" s="102"/>
      <c r="I9" s="103"/>
      <c r="J9" s="104"/>
      <c r="K9" s="103"/>
      <c r="L9" s="104"/>
      <c r="M9" s="103"/>
    </row>
    <row r="10" spans="1:13" s="105" customFormat="1" ht="18" x14ac:dyDescent="0.3">
      <c r="A10" s="222" t="s">
        <v>51</v>
      </c>
      <c r="B10" s="100" t="s">
        <v>86</v>
      </c>
      <c r="C10" s="106" t="s">
        <v>84</v>
      </c>
      <c r="D10" s="107">
        <f>D8</f>
        <v>1318.961</v>
      </c>
      <c r="E10" s="108"/>
      <c r="F10" s="107">
        <f>F8</f>
        <v>1178.2360999999999</v>
      </c>
      <c r="G10" s="103"/>
      <c r="H10" s="107">
        <f>H8</f>
        <v>1220.932456708</v>
      </c>
      <c r="I10" s="103"/>
      <c r="J10" s="109">
        <f>J8</f>
        <v>1265.1900661215432</v>
      </c>
      <c r="K10" s="109"/>
      <c r="L10" s="109">
        <f>L8</f>
        <v>1311.0634060069631</v>
      </c>
      <c r="M10" s="103"/>
    </row>
    <row r="11" spans="1:13" s="105" customFormat="1" ht="12" customHeight="1" x14ac:dyDescent="0.3">
      <c r="A11" s="222"/>
      <c r="B11" s="110" t="s">
        <v>87</v>
      </c>
      <c r="C11" s="101"/>
      <c r="D11" s="102"/>
      <c r="E11" s="103"/>
      <c r="F11" s="102"/>
      <c r="G11" s="103"/>
      <c r="H11" s="102"/>
      <c r="I11" s="103"/>
      <c r="J11" s="104"/>
      <c r="K11" s="103"/>
      <c r="L11" s="109"/>
      <c r="M11" s="103"/>
    </row>
    <row r="12" spans="1:13" s="105" customFormat="1" ht="12.75" customHeight="1" x14ac:dyDescent="0.3">
      <c r="A12" s="222"/>
      <c r="B12" s="100" t="s">
        <v>88</v>
      </c>
      <c r="C12" s="111"/>
      <c r="D12" s="112">
        <f>D8</f>
        <v>1318.961</v>
      </c>
      <c r="E12" s="113"/>
      <c r="F12" s="112">
        <f>F8</f>
        <v>1178.2360999999999</v>
      </c>
      <c r="G12" s="103"/>
      <c r="H12" s="112">
        <f>H8</f>
        <v>1220.932456708</v>
      </c>
      <c r="I12" s="103"/>
      <c r="J12" s="114">
        <f>J8</f>
        <v>1265.1900661215432</v>
      </c>
      <c r="K12" s="103"/>
      <c r="L12" s="109">
        <f>L10</f>
        <v>1311.0634060069631</v>
      </c>
      <c r="M12" s="103"/>
    </row>
    <row r="13" spans="1:13" s="105" customFormat="1" ht="24.5" thickBot="1" x14ac:dyDescent="0.35">
      <c r="A13" s="115" t="s">
        <v>9</v>
      </c>
      <c r="B13" s="116" t="s">
        <v>89</v>
      </c>
      <c r="C13" s="117"/>
      <c r="D13" s="118"/>
      <c r="E13" s="119"/>
      <c r="F13" s="118"/>
      <c r="G13" s="119"/>
      <c r="H13" s="118"/>
      <c r="I13" s="119"/>
      <c r="J13" s="120"/>
      <c r="K13" s="119"/>
      <c r="L13" s="120"/>
      <c r="M13" s="119"/>
    </row>
    <row r="14" spans="1:13" ht="46" x14ac:dyDescent="0.25">
      <c r="A14" s="94" t="s">
        <v>41</v>
      </c>
      <c r="B14" s="95" t="s">
        <v>90</v>
      </c>
      <c r="C14" s="96" t="s">
        <v>84</v>
      </c>
      <c r="D14" s="97">
        <f>D16</f>
        <v>66.8</v>
      </c>
      <c r="E14" s="98"/>
      <c r="F14" s="97">
        <f>F16</f>
        <v>74.873000000000005</v>
      </c>
      <c r="G14" s="98"/>
      <c r="H14" s="97">
        <f>H16</f>
        <v>78.82695502464</v>
      </c>
      <c r="I14" s="98"/>
      <c r="J14" s="97">
        <f>J16</f>
        <v>81.696212094790098</v>
      </c>
      <c r="K14" s="98"/>
      <c r="L14" s="97">
        <f>L16</f>
        <v>84.670253125712776</v>
      </c>
      <c r="M14" s="98"/>
    </row>
    <row r="15" spans="1:13" s="105" customFormat="1" ht="24" x14ac:dyDescent="0.3">
      <c r="A15" s="99" t="s">
        <v>18</v>
      </c>
      <c r="B15" s="100" t="s">
        <v>85</v>
      </c>
      <c r="C15" s="101"/>
      <c r="D15" s="102"/>
      <c r="E15" s="103"/>
      <c r="F15" s="102"/>
      <c r="G15" s="103"/>
      <c r="H15" s="102"/>
      <c r="I15" s="103"/>
      <c r="J15" s="102"/>
      <c r="K15" s="103"/>
      <c r="L15" s="102"/>
      <c r="M15" s="103"/>
    </row>
    <row r="16" spans="1:13" s="105" customFormat="1" ht="18" x14ac:dyDescent="0.3">
      <c r="A16" s="222" t="s">
        <v>19</v>
      </c>
      <c r="B16" s="100" t="s">
        <v>86</v>
      </c>
      <c r="C16" s="121" t="s">
        <v>84</v>
      </c>
      <c r="D16" s="112">
        <f>D17+D18</f>
        <v>66.8</v>
      </c>
      <c r="E16" s="113"/>
      <c r="F16" s="112">
        <f>F17+F18</f>
        <v>74.873000000000005</v>
      </c>
      <c r="G16" s="113"/>
      <c r="H16" s="112">
        <f>H17+H18</f>
        <v>78.82695502464</v>
      </c>
      <c r="I16" s="113"/>
      <c r="J16" s="112">
        <f>J17+J18</f>
        <v>81.696212094790098</v>
      </c>
      <c r="K16" s="113"/>
      <c r="L16" s="112">
        <f>L17+L18</f>
        <v>84.670253125712776</v>
      </c>
      <c r="M16" s="113"/>
    </row>
    <row r="17" spans="1:13" s="105" customFormat="1" ht="13.5" customHeight="1" x14ac:dyDescent="0.3">
      <c r="A17" s="222"/>
      <c r="B17" s="110" t="s">
        <v>87</v>
      </c>
      <c r="C17" s="101"/>
      <c r="D17" s="102"/>
      <c r="E17" s="103"/>
      <c r="F17" s="102"/>
      <c r="G17" s="103"/>
      <c r="H17" s="102"/>
      <c r="I17" s="103"/>
      <c r="J17" s="102"/>
      <c r="K17" s="103"/>
      <c r="L17" s="102"/>
      <c r="M17" s="103"/>
    </row>
    <row r="18" spans="1:13" s="105" customFormat="1" ht="10.5" customHeight="1" x14ac:dyDescent="0.3">
      <c r="A18" s="222"/>
      <c r="B18" s="100" t="s">
        <v>88</v>
      </c>
      <c r="C18" s="121" t="s">
        <v>84</v>
      </c>
      <c r="D18" s="112">
        <f>'Табл. расходов'!D39+'Табл. расходов'!D52</f>
        <v>66.8</v>
      </c>
      <c r="E18" s="113"/>
      <c r="F18" s="112">
        <f>'Табл. расходов'!E39+'Табл. расходов'!E52</f>
        <v>74.873000000000005</v>
      </c>
      <c r="G18" s="113"/>
      <c r="H18" s="112">
        <f>'Табл. расходов'!F39+'Табл. расходов'!F52</f>
        <v>78.82695502464</v>
      </c>
      <c r="I18" s="113"/>
      <c r="J18" s="112">
        <f>'Табл. расходов'!G39+'Табл. расходов'!G52</f>
        <v>81.696212094790098</v>
      </c>
      <c r="K18" s="113"/>
      <c r="L18" s="112">
        <f>'Табл. расходов'!H39+'Табл. расходов'!H52</f>
        <v>84.670253125712776</v>
      </c>
      <c r="M18" s="113"/>
    </row>
    <row r="19" spans="1:13" s="105" customFormat="1" ht="24.5" thickBot="1" x14ac:dyDescent="0.35">
      <c r="A19" s="115" t="s">
        <v>21</v>
      </c>
      <c r="B19" s="116" t="s">
        <v>89</v>
      </c>
      <c r="C19" s="117"/>
      <c r="D19" s="118"/>
      <c r="E19" s="119"/>
      <c r="F19" s="118"/>
      <c r="G19" s="119"/>
      <c r="H19" s="118"/>
      <c r="I19" s="119"/>
      <c r="J19" s="118"/>
      <c r="K19" s="119"/>
      <c r="L19" s="118"/>
      <c r="M19" s="119"/>
    </row>
    <row r="20" spans="1:13" ht="23.5" thickBot="1" x14ac:dyDescent="0.3">
      <c r="A20" s="122" t="s">
        <v>42</v>
      </c>
      <c r="B20" s="123" t="s">
        <v>91</v>
      </c>
      <c r="C20" s="124" t="s">
        <v>92</v>
      </c>
      <c r="D20" s="125"/>
      <c r="E20" s="126"/>
      <c r="F20" s="125"/>
      <c r="G20" s="126"/>
      <c r="H20" s="125"/>
      <c r="I20" s="126"/>
      <c r="J20" s="127"/>
      <c r="K20" s="126"/>
      <c r="L20" s="127"/>
      <c r="M20" s="126"/>
    </row>
    <row r="21" spans="1:13" ht="46" x14ac:dyDescent="0.25">
      <c r="A21" s="94" t="s">
        <v>93</v>
      </c>
      <c r="B21" s="95" t="s">
        <v>94</v>
      </c>
      <c r="C21" s="96" t="s">
        <v>84</v>
      </c>
      <c r="D21" s="97">
        <f>D8+D14</f>
        <v>1385.761</v>
      </c>
      <c r="E21" s="98"/>
      <c r="F21" s="97">
        <f>F8+F14</f>
        <v>1253.1090999999999</v>
      </c>
      <c r="G21" s="98"/>
      <c r="H21" s="97">
        <f>H8+H14</f>
        <v>1299.75941173264</v>
      </c>
      <c r="I21" s="98"/>
      <c r="J21" s="97">
        <f>J8+J14</f>
        <v>1346.8862782163333</v>
      </c>
      <c r="K21" s="98"/>
      <c r="L21" s="97">
        <f>L8+L14</f>
        <v>1395.7336591326759</v>
      </c>
      <c r="M21" s="98"/>
    </row>
    <row r="22" spans="1:13" s="105" customFormat="1" ht="24" x14ac:dyDescent="0.3">
      <c r="A22" s="99" t="s">
        <v>95</v>
      </c>
      <c r="B22" s="100" t="s">
        <v>85</v>
      </c>
      <c r="C22" s="101"/>
      <c r="D22" s="102"/>
      <c r="E22" s="103"/>
      <c r="F22" s="102"/>
      <c r="G22" s="103"/>
      <c r="H22" s="102"/>
      <c r="I22" s="103"/>
      <c r="J22" s="102"/>
      <c r="K22" s="103"/>
      <c r="L22" s="102"/>
      <c r="M22" s="103"/>
    </row>
    <row r="23" spans="1:13" s="105" customFormat="1" ht="11.25" customHeight="1" x14ac:dyDescent="0.3">
      <c r="A23" s="222" t="s">
        <v>96</v>
      </c>
      <c r="B23" s="100" t="s">
        <v>86</v>
      </c>
      <c r="C23" s="121" t="s">
        <v>84</v>
      </c>
      <c r="D23" s="112">
        <f>D10+D16</f>
        <v>1385.761</v>
      </c>
      <c r="E23" s="113"/>
      <c r="F23" s="112">
        <f>F10+F16</f>
        <v>1253.1090999999999</v>
      </c>
      <c r="G23" s="103"/>
      <c r="H23" s="112">
        <f>H10+H16</f>
        <v>1299.75941173264</v>
      </c>
      <c r="I23" s="103"/>
      <c r="J23" s="112">
        <f>J10+J16</f>
        <v>1346.8862782163333</v>
      </c>
      <c r="K23" s="103"/>
      <c r="L23" s="112">
        <f>L10+L16</f>
        <v>1395.7336591326759</v>
      </c>
      <c r="M23" s="103"/>
    </row>
    <row r="24" spans="1:13" s="105" customFormat="1" ht="12" x14ac:dyDescent="0.3">
      <c r="A24" s="222"/>
      <c r="B24" s="110" t="s">
        <v>87</v>
      </c>
      <c r="C24" s="101"/>
      <c r="D24" s="102"/>
      <c r="E24" s="103"/>
      <c r="F24" s="102"/>
      <c r="G24" s="103"/>
      <c r="H24" s="102"/>
      <c r="I24" s="103"/>
      <c r="J24" s="102"/>
      <c r="K24" s="103"/>
      <c r="L24" s="102"/>
      <c r="M24" s="103"/>
    </row>
    <row r="25" spans="1:13" s="105" customFormat="1" ht="13.5" customHeight="1" x14ac:dyDescent="0.3">
      <c r="A25" s="222"/>
      <c r="B25" s="100" t="s">
        <v>88</v>
      </c>
      <c r="C25" s="121" t="s">
        <v>84</v>
      </c>
      <c r="D25" s="112">
        <f>D12+D18</f>
        <v>1385.761</v>
      </c>
      <c r="E25" s="113"/>
      <c r="F25" s="112">
        <f>F12+F18</f>
        <v>1253.1090999999999</v>
      </c>
      <c r="G25" s="103"/>
      <c r="H25" s="112">
        <f>H12+H18</f>
        <v>1299.75941173264</v>
      </c>
      <c r="I25" s="103"/>
      <c r="J25" s="112">
        <f>J12+J18</f>
        <v>1346.8862782163333</v>
      </c>
      <c r="K25" s="103"/>
      <c r="L25" s="112">
        <f>L12+L18</f>
        <v>1395.7336591326759</v>
      </c>
      <c r="M25" s="103"/>
    </row>
    <row r="26" spans="1:13" s="105" customFormat="1" ht="24.5" thickBot="1" x14ac:dyDescent="0.35">
      <c r="A26" s="115" t="s">
        <v>97</v>
      </c>
      <c r="B26" s="116" t="s">
        <v>89</v>
      </c>
      <c r="C26" s="117"/>
      <c r="D26" s="118"/>
      <c r="E26" s="119"/>
      <c r="F26" s="118"/>
      <c r="G26" s="119"/>
      <c r="H26" s="118"/>
      <c r="I26" s="119"/>
      <c r="J26" s="118"/>
      <c r="K26" s="119"/>
      <c r="L26" s="118"/>
      <c r="M26" s="119"/>
    </row>
    <row r="27" spans="1:13" ht="34.5" x14ac:dyDescent="0.25">
      <c r="A27" s="94" t="s">
        <v>98</v>
      </c>
      <c r="B27" s="95" t="s">
        <v>99</v>
      </c>
      <c r="C27" s="96" t="s">
        <v>100</v>
      </c>
      <c r="D27" s="97">
        <f>D21/(D33*12)</f>
        <v>253.80238095238096</v>
      </c>
      <c r="E27" s="98"/>
      <c r="F27" s="97">
        <f>F21/(F33*12)</f>
        <v>277.72808067375883</v>
      </c>
      <c r="G27" s="98"/>
      <c r="H27" s="97">
        <f>H21/(H33*12)</f>
        <v>238.05117431000733</v>
      </c>
      <c r="I27" s="98"/>
      <c r="J27" s="97">
        <f>J21/(J33*12)</f>
        <v>246.73669638314891</v>
      </c>
      <c r="K27" s="98"/>
      <c r="L27" s="97">
        <f>L21/(L33*12)</f>
        <v>255.68506981986442</v>
      </c>
      <c r="M27" s="98"/>
    </row>
    <row r="28" spans="1:13" s="105" customFormat="1" ht="24" x14ac:dyDescent="0.3">
      <c r="A28" s="99" t="s">
        <v>101</v>
      </c>
      <c r="B28" s="128" t="s">
        <v>85</v>
      </c>
      <c r="C28" s="101"/>
      <c r="D28" s="102"/>
      <c r="E28" s="103"/>
      <c r="F28" s="102"/>
      <c r="G28" s="103"/>
      <c r="H28" s="102"/>
      <c r="I28" s="103"/>
      <c r="J28" s="104"/>
      <c r="K28" s="103"/>
      <c r="L28" s="104"/>
      <c r="M28" s="103"/>
    </row>
    <row r="29" spans="1:13" s="105" customFormat="1" ht="18" x14ac:dyDescent="0.3">
      <c r="A29" s="222" t="s">
        <v>102</v>
      </c>
      <c r="B29" s="128" t="s">
        <v>86</v>
      </c>
      <c r="C29" s="121" t="s">
        <v>100</v>
      </c>
      <c r="D29" s="112">
        <f>D27</f>
        <v>253.80238095238096</v>
      </c>
      <c r="E29" s="113"/>
      <c r="F29" s="112">
        <f>F27</f>
        <v>277.72808067375883</v>
      </c>
      <c r="G29" s="113"/>
      <c r="H29" s="112">
        <f>H27</f>
        <v>238.05117431000733</v>
      </c>
      <c r="I29" s="113"/>
      <c r="J29" s="114">
        <f>J27</f>
        <v>246.73669638314891</v>
      </c>
      <c r="K29" s="113"/>
      <c r="L29" s="114">
        <f>L27</f>
        <v>255.68506981986442</v>
      </c>
      <c r="M29" s="113"/>
    </row>
    <row r="30" spans="1:13" s="105" customFormat="1" ht="12" x14ac:dyDescent="0.3">
      <c r="A30" s="222"/>
      <c r="B30" s="110" t="s">
        <v>87</v>
      </c>
      <c r="C30" s="101"/>
      <c r="D30" s="102"/>
      <c r="E30" s="103"/>
      <c r="F30" s="102"/>
      <c r="G30" s="103"/>
      <c r="H30" s="102"/>
      <c r="I30" s="103"/>
      <c r="J30" s="104"/>
      <c r="K30" s="103"/>
      <c r="L30" s="104"/>
      <c r="M30" s="103"/>
    </row>
    <row r="31" spans="1:13" s="105" customFormat="1" ht="11.25" customHeight="1" x14ac:dyDescent="0.3">
      <c r="A31" s="222"/>
      <c r="B31" s="128" t="s">
        <v>88</v>
      </c>
      <c r="C31" s="121" t="s">
        <v>100</v>
      </c>
      <c r="D31" s="112">
        <f>D27</f>
        <v>253.80238095238096</v>
      </c>
      <c r="E31" s="113"/>
      <c r="F31" s="112">
        <f>F27</f>
        <v>277.72808067375883</v>
      </c>
      <c r="G31" s="113"/>
      <c r="H31" s="112">
        <f>H27</f>
        <v>238.05117431000733</v>
      </c>
      <c r="I31" s="113"/>
      <c r="J31" s="114">
        <f>J27</f>
        <v>246.73669638314891</v>
      </c>
      <c r="K31" s="113"/>
      <c r="L31" s="114">
        <f>L27</f>
        <v>255.68506981986442</v>
      </c>
      <c r="M31" s="113"/>
    </row>
    <row r="32" spans="1:13" s="105" customFormat="1" ht="24.5" thickBot="1" x14ac:dyDescent="0.35">
      <c r="A32" s="115" t="s">
        <v>103</v>
      </c>
      <c r="B32" s="129" t="s">
        <v>89</v>
      </c>
      <c r="C32" s="117"/>
      <c r="D32" s="118"/>
      <c r="E32" s="119"/>
      <c r="F32" s="118"/>
      <c r="G32" s="119"/>
      <c r="H32" s="118"/>
      <c r="I32" s="119"/>
      <c r="J32" s="120"/>
      <c r="K32" s="119"/>
      <c r="L32" s="120"/>
      <c r="M32" s="119"/>
    </row>
    <row r="33" spans="2:13" x14ac:dyDescent="0.25">
      <c r="D33" s="176">
        <v>0.45500000000000002</v>
      </c>
      <c r="E33" s="176"/>
      <c r="F33" s="176">
        <v>0.376</v>
      </c>
      <c r="G33" s="176"/>
      <c r="H33" s="176">
        <v>0.45500000000000002</v>
      </c>
      <c r="I33" s="176"/>
      <c r="J33" s="176">
        <v>0.45490000000000003</v>
      </c>
      <c r="K33" s="176"/>
      <c r="L33" s="176">
        <f>J33</f>
        <v>0.45490000000000003</v>
      </c>
      <c r="M33" s="176"/>
    </row>
    <row r="34" spans="2:13" x14ac:dyDescent="0.25">
      <c r="G34" s="176"/>
      <c r="H34" s="176"/>
      <c r="I34" s="176"/>
      <c r="J34" s="176"/>
      <c r="K34" s="176"/>
    </row>
    <row r="35" spans="2:13" s="130" customFormat="1" x14ac:dyDescent="0.25"/>
    <row r="36" spans="2:13" s="130" customFormat="1" x14ac:dyDescent="0.25"/>
    <row r="38" spans="2:13" x14ac:dyDescent="0.25">
      <c r="B38" s="132" t="s">
        <v>104</v>
      </c>
    </row>
    <row r="39" spans="2:13" x14ac:dyDescent="0.25">
      <c r="B39" s="132" t="s">
        <v>105</v>
      </c>
    </row>
    <row r="40" spans="2:13" x14ac:dyDescent="0.25">
      <c r="B40" s="133" t="s">
        <v>108</v>
      </c>
    </row>
  </sheetData>
  <mergeCells count="14">
    <mergeCell ref="A2:K2"/>
    <mergeCell ref="A3:K3"/>
    <mergeCell ref="H5:I5"/>
    <mergeCell ref="A5:A6"/>
    <mergeCell ref="B5:B6"/>
    <mergeCell ref="C5:C6"/>
    <mergeCell ref="D5:E5"/>
    <mergeCell ref="F5:G5"/>
    <mergeCell ref="J5:K5"/>
    <mergeCell ref="A29:A31"/>
    <mergeCell ref="L5:M5"/>
    <mergeCell ref="A10:A12"/>
    <mergeCell ref="A16:A18"/>
    <mergeCell ref="A23:A25"/>
  </mergeCells>
  <phoneticPr fontId="29" type="noConversion"/>
  <pageMargins left="0.86614173228346458" right="0.19685039370078741" top="0.19685039370078741" bottom="0.31496062992125984" header="0.15748031496062992" footer="0.1574803149606299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1:K70"/>
  <sheetViews>
    <sheetView tabSelected="1" view="pageBreakPreview" topLeftCell="A23" zoomScaleSheetLayoutView="100" workbookViewId="0">
      <selection activeCell="D52" sqref="D52"/>
    </sheetView>
  </sheetViews>
  <sheetFormatPr defaultColWidth="9.1796875" defaultRowHeight="15.5" x14ac:dyDescent="0.35"/>
  <cols>
    <col min="1" max="1" width="8.26953125" style="26" customWidth="1"/>
    <col min="2" max="2" width="41" style="1" customWidth="1"/>
    <col min="3" max="3" width="12.81640625" style="1" customWidth="1"/>
    <col min="4" max="4" width="12.7265625" style="1" customWidth="1"/>
    <col min="5" max="5" width="14" style="1" customWidth="1"/>
    <col min="6" max="6" width="11.81640625" style="1" customWidth="1"/>
    <col min="7" max="7" width="12.54296875" style="1" customWidth="1"/>
    <col min="8" max="8" width="16.54296875" style="1" customWidth="1"/>
    <col min="9" max="16384" width="9.1796875" style="1"/>
  </cols>
  <sheetData>
    <row r="1" spans="1:8" hidden="1" x14ac:dyDescent="0.35">
      <c r="E1" s="238"/>
      <c r="F1" s="238"/>
      <c r="G1" s="238"/>
      <c r="H1" s="177"/>
    </row>
    <row r="2" spans="1:8" hidden="1" x14ac:dyDescent="0.35">
      <c r="E2" s="238"/>
      <c r="F2" s="238"/>
      <c r="G2" s="238"/>
      <c r="H2" s="177"/>
    </row>
    <row r="3" spans="1:8" hidden="1" x14ac:dyDescent="0.35">
      <c r="E3" s="238"/>
      <c r="F3" s="238"/>
      <c r="G3" s="238"/>
      <c r="H3" s="177"/>
    </row>
    <row r="4" spans="1:8" hidden="1" x14ac:dyDescent="0.35">
      <c r="E4" s="238"/>
      <c r="F4" s="238"/>
      <c r="G4" s="238"/>
      <c r="H4" s="177"/>
    </row>
    <row r="5" spans="1:8" ht="22.5" customHeight="1" x14ac:dyDescent="0.35">
      <c r="A5" s="135" t="s">
        <v>105</v>
      </c>
    </row>
    <row r="6" spans="1:8" ht="39.75" customHeight="1" thickBot="1" x14ac:dyDescent="0.4">
      <c r="B6" s="241" t="s">
        <v>140</v>
      </c>
      <c r="C6" s="241"/>
      <c r="D6" s="241"/>
      <c r="E6" s="241"/>
      <c r="F6" s="241"/>
      <c r="G6" s="241"/>
      <c r="H6" s="178"/>
    </row>
    <row r="7" spans="1:8" ht="16" hidden="1" thickBot="1" x14ac:dyDescent="0.4">
      <c r="A7" s="77"/>
      <c r="B7" s="77"/>
      <c r="C7" s="77"/>
      <c r="D7" s="77"/>
      <c r="E7" s="77"/>
      <c r="F7" s="77"/>
      <c r="G7" s="77"/>
      <c r="H7" s="187"/>
    </row>
    <row r="8" spans="1:8" ht="45.5" thickBot="1" x14ac:dyDescent="0.4">
      <c r="A8" s="3" t="s">
        <v>4</v>
      </c>
      <c r="B8" s="4" t="s">
        <v>5</v>
      </c>
      <c r="C8" s="5" t="s">
        <v>6</v>
      </c>
      <c r="D8" s="20">
        <v>2012</v>
      </c>
      <c r="E8" s="6" t="s">
        <v>141</v>
      </c>
      <c r="F8" s="6">
        <v>2014</v>
      </c>
      <c r="G8" s="179">
        <v>2015</v>
      </c>
      <c r="H8" s="192">
        <v>2016</v>
      </c>
    </row>
    <row r="9" spans="1:8" ht="18" customHeight="1" x14ac:dyDescent="0.35">
      <c r="A9" s="244" t="s">
        <v>36</v>
      </c>
      <c r="B9" s="245"/>
      <c r="C9" s="245"/>
      <c r="D9" s="245"/>
      <c r="E9" s="245"/>
      <c r="F9" s="245"/>
      <c r="G9" s="245"/>
      <c r="H9" s="246"/>
    </row>
    <row r="10" spans="1:8" ht="28.5" customHeight="1" x14ac:dyDescent="0.35">
      <c r="A10" s="33" t="s">
        <v>40</v>
      </c>
      <c r="B10" s="35" t="s">
        <v>37</v>
      </c>
      <c r="C10" s="34"/>
      <c r="D10" s="34" t="s">
        <v>48</v>
      </c>
      <c r="E10" s="34" t="s">
        <v>48</v>
      </c>
      <c r="F10" s="34">
        <v>0.01</v>
      </c>
      <c r="G10" s="180">
        <v>0.01</v>
      </c>
      <c r="H10" s="34">
        <v>0.01</v>
      </c>
    </row>
    <row r="11" spans="1:8" ht="30.75" customHeight="1" x14ac:dyDescent="0.35">
      <c r="A11" s="33" t="s">
        <v>41</v>
      </c>
      <c r="B11" s="35" t="s">
        <v>38</v>
      </c>
      <c r="C11" s="34"/>
      <c r="D11" s="34" t="s">
        <v>48</v>
      </c>
      <c r="E11" s="34" t="s">
        <v>48</v>
      </c>
      <c r="F11" s="34">
        <v>0.75</v>
      </c>
      <c r="G11" s="180">
        <v>0.75</v>
      </c>
      <c r="H11" s="34">
        <v>0.75</v>
      </c>
    </row>
    <row r="12" spans="1:8" ht="41.25" customHeight="1" x14ac:dyDescent="0.35">
      <c r="A12" s="33" t="s">
        <v>42</v>
      </c>
      <c r="B12" s="35" t="s">
        <v>39</v>
      </c>
      <c r="C12" s="34"/>
      <c r="D12" s="34" t="s">
        <v>48</v>
      </c>
      <c r="E12" s="34" t="s">
        <v>48</v>
      </c>
      <c r="F12" s="34" t="s">
        <v>48</v>
      </c>
      <c r="G12" s="180" t="s">
        <v>48</v>
      </c>
      <c r="H12" s="34"/>
    </row>
    <row r="13" spans="1:8" ht="30.75" customHeight="1" x14ac:dyDescent="0.35">
      <c r="A13" s="242" t="s">
        <v>44</v>
      </c>
      <c r="B13" s="243"/>
      <c r="C13" s="243"/>
      <c r="D13" s="243"/>
      <c r="E13" s="243"/>
      <c r="F13" s="243"/>
      <c r="G13" s="243"/>
      <c r="H13" s="189"/>
    </row>
    <row r="14" spans="1:8" x14ac:dyDescent="0.35">
      <c r="A14" s="33" t="s">
        <v>40</v>
      </c>
      <c r="B14" s="35" t="s">
        <v>45</v>
      </c>
      <c r="C14" s="34"/>
      <c r="D14" s="34" t="s">
        <v>48</v>
      </c>
      <c r="E14" s="34">
        <v>1.0660000000000001</v>
      </c>
      <c r="F14" s="34">
        <v>1.0469999999999999</v>
      </c>
      <c r="G14" s="180">
        <v>1.0469999999999999</v>
      </c>
      <c r="H14" s="34">
        <v>1.0469999999999999</v>
      </c>
    </row>
    <row r="15" spans="1:8" x14ac:dyDescent="0.35">
      <c r="A15" s="33" t="s">
        <v>41</v>
      </c>
      <c r="B15" s="35" t="s">
        <v>0</v>
      </c>
      <c r="C15" s="34" t="s">
        <v>1</v>
      </c>
      <c r="D15" s="18">
        <v>13.5</v>
      </c>
      <c r="E15" s="18">
        <v>13.5</v>
      </c>
      <c r="F15" s="18">
        <v>13.5</v>
      </c>
      <c r="G15" s="188">
        <v>13.5</v>
      </c>
      <c r="H15" s="190">
        <v>13.5</v>
      </c>
    </row>
    <row r="16" spans="1:8" x14ac:dyDescent="0.35">
      <c r="A16" s="33" t="s">
        <v>42</v>
      </c>
      <c r="B16" s="35" t="s">
        <v>2</v>
      </c>
      <c r="C16" s="34"/>
      <c r="D16" s="34" t="s">
        <v>48</v>
      </c>
      <c r="E16" s="36">
        <f>(E15-D15)/D15</f>
        <v>0</v>
      </c>
      <c r="F16" s="37">
        <f>(F15-E15)/E15</f>
        <v>0</v>
      </c>
      <c r="G16" s="181">
        <f>(G15-F15)/F15</f>
        <v>0</v>
      </c>
      <c r="H16" s="181">
        <f>(H15-G15)/G15</f>
        <v>0</v>
      </c>
    </row>
    <row r="17" spans="1:11" s="71" customFormat="1" ht="17.25" customHeight="1" thickBot="1" x14ac:dyDescent="0.4">
      <c r="A17" s="73" t="s">
        <v>43</v>
      </c>
      <c r="B17" s="74" t="s">
        <v>3</v>
      </c>
      <c r="C17" s="74"/>
      <c r="D17" s="75"/>
      <c r="E17" s="75"/>
      <c r="F17" s="76">
        <f>F14*(1+F11*F16)*(1-F10)</f>
        <v>1.03653</v>
      </c>
      <c r="G17" s="182">
        <f>G14*(1+G11*G16)*(1-G10)</f>
        <v>1.03653</v>
      </c>
      <c r="H17" s="182">
        <f>H14*(1+H11*H16)*(1-H10)</f>
        <v>1.03653</v>
      </c>
      <c r="K17" s="72"/>
    </row>
    <row r="18" spans="1:11" ht="12" customHeight="1" x14ac:dyDescent="0.35">
      <c r="A18" s="38"/>
      <c r="B18" s="39"/>
      <c r="C18" s="39"/>
      <c r="D18" s="39"/>
      <c r="E18" s="39"/>
      <c r="F18" s="39"/>
      <c r="G18" s="39"/>
      <c r="H18" s="39"/>
    </row>
    <row r="19" spans="1:11" ht="1.5" customHeight="1" thickBot="1" x14ac:dyDescent="0.4">
      <c r="A19" s="40"/>
      <c r="B19" s="41"/>
      <c r="C19" s="41"/>
      <c r="D19" s="41"/>
      <c r="E19" s="41"/>
      <c r="F19" s="41"/>
      <c r="G19" s="41"/>
      <c r="H19" s="41"/>
    </row>
    <row r="20" spans="1:11" ht="16" thickBot="1" x14ac:dyDescent="0.4">
      <c r="A20" s="239" t="s">
        <v>50</v>
      </c>
      <c r="B20" s="240"/>
      <c r="C20" s="240"/>
      <c r="D20" s="240"/>
      <c r="E20" s="240"/>
      <c r="F20" s="240"/>
      <c r="G20" s="240"/>
      <c r="H20" s="193"/>
    </row>
    <row r="21" spans="1:11" ht="45.5" thickBot="1" x14ac:dyDescent="0.4">
      <c r="A21" s="3" t="s">
        <v>4</v>
      </c>
      <c r="B21" s="4" t="s">
        <v>5</v>
      </c>
      <c r="C21" s="5" t="s">
        <v>6</v>
      </c>
      <c r="D21" s="20">
        <v>2012</v>
      </c>
      <c r="E21" s="6" t="s">
        <v>141</v>
      </c>
      <c r="F21" s="6">
        <v>2014</v>
      </c>
      <c r="G21" s="179">
        <v>2015</v>
      </c>
      <c r="H21" s="192">
        <v>2016</v>
      </c>
      <c r="I21" s="2"/>
      <c r="J21" s="2"/>
      <c r="K21" s="2"/>
    </row>
    <row r="22" spans="1:11" ht="16.5" customHeight="1" x14ac:dyDescent="0.35">
      <c r="A22" s="27" t="s">
        <v>7</v>
      </c>
      <c r="B22" s="7" t="s">
        <v>46</v>
      </c>
      <c r="C22" s="8" t="s">
        <v>8</v>
      </c>
      <c r="D22" s="53"/>
      <c r="E22" s="54"/>
      <c r="F22" s="55">
        <f>E22*$F$17</f>
        <v>0</v>
      </c>
      <c r="G22" s="183">
        <f>F22*$G$17</f>
        <v>0</v>
      </c>
      <c r="H22" s="56">
        <f>G22*$H$17</f>
        <v>0</v>
      </c>
      <c r="I22" s="2"/>
      <c r="J22" s="2"/>
      <c r="K22" s="2"/>
    </row>
    <row r="23" spans="1:11" x14ac:dyDescent="0.35">
      <c r="A23" s="27" t="s">
        <v>51</v>
      </c>
      <c r="B23" s="7" t="s">
        <v>10</v>
      </c>
      <c r="C23" s="8" t="s">
        <v>8</v>
      </c>
      <c r="D23" s="57">
        <v>406.5</v>
      </c>
      <c r="E23" s="83">
        <f>372.6+33.9</f>
        <v>406.5</v>
      </c>
      <c r="F23" s="55">
        <f t="shared" ref="F23:F41" si="0">E23*$F$17</f>
        <v>421.349445</v>
      </c>
      <c r="G23" s="183">
        <f t="shared" ref="G23:G41" si="1">F23*$G$17</f>
        <v>436.74134022584997</v>
      </c>
      <c r="H23" s="56">
        <f>G23*$H$17</f>
        <v>452.69550138430026</v>
      </c>
      <c r="I23" s="2"/>
      <c r="J23" s="2"/>
      <c r="K23" s="2"/>
    </row>
    <row r="24" spans="1:11" x14ac:dyDescent="0.35">
      <c r="A24" s="27" t="s">
        <v>9</v>
      </c>
      <c r="B24" s="21" t="s">
        <v>13</v>
      </c>
      <c r="C24" s="8" t="s">
        <v>8</v>
      </c>
      <c r="D24" s="58">
        <f>D25+D26+D27</f>
        <v>216</v>
      </c>
      <c r="E24" s="58">
        <f>E25+E26+E27</f>
        <v>245.44710000000001</v>
      </c>
      <c r="F24" s="55">
        <f t="shared" si="0"/>
        <v>254.413282563</v>
      </c>
      <c r="G24" s="183">
        <f t="shared" si="1"/>
        <v>263.70699977502636</v>
      </c>
      <c r="H24" s="56">
        <f t="shared" ref="H24:H42" si="2">G24*$H$17</f>
        <v>273.34021647680805</v>
      </c>
      <c r="I24" s="2"/>
      <c r="J24" s="2"/>
      <c r="K24" s="2"/>
    </row>
    <row r="25" spans="1:11" ht="18" customHeight="1" x14ac:dyDescent="0.35">
      <c r="A25" s="27" t="s">
        <v>52</v>
      </c>
      <c r="B25" s="19" t="s">
        <v>47</v>
      </c>
      <c r="C25" s="9" t="s">
        <v>8</v>
      </c>
      <c r="D25" s="59">
        <v>216</v>
      </c>
      <c r="E25" s="82">
        <v>245.44710000000001</v>
      </c>
      <c r="F25" s="55">
        <f t="shared" si="0"/>
        <v>254.413282563</v>
      </c>
      <c r="G25" s="183">
        <f t="shared" si="1"/>
        <v>263.70699977502636</v>
      </c>
      <c r="H25" s="56">
        <f t="shared" si="2"/>
        <v>273.34021647680805</v>
      </c>
      <c r="I25" s="2"/>
      <c r="J25" s="2"/>
      <c r="K25" s="2"/>
    </row>
    <row r="26" spans="1:11" ht="17.25" customHeight="1" x14ac:dyDescent="0.35">
      <c r="A26" s="27" t="s">
        <v>53</v>
      </c>
      <c r="B26" s="19" t="s">
        <v>47</v>
      </c>
      <c r="C26" s="9" t="s">
        <v>8</v>
      </c>
      <c r="D26" s="59"/>
      <c r="E26" s="82"/>
      <c r="F26" s="55">
        <f t="shared" si="0"/>
        <v>0</v>
      </c>
      <c r="G26" s="183">
        <f t="shared" si="1"/>
        <v>0</v>
      </c>
      <c r="H26" s="56">
        <f t="shared" si="2"/>
        <v>0</v>
      </c>
      <c r="I26" s="2"/>
      <c r="J26" s="2"/>
      <c r="K26" s="2"/>
    </row>
    <row r="27" spans="1:11" ht="17.25" customHeight="1" x14ac:dyDescent="0.35">
      <c r="A27" s="27" t="s">
        <v>54</v>
      </c>
      <c r="B27" s="19" t="s">
        <v>47</v>
      </c>
      <c r="C27" s="9" t="s">
        <v>8</v>
      </c>
      <c r="D27" s="59"/>
      <c r="E27" s="82"/>
      <c r="F27" s="55">
        <f t="shared" si="0"/>
        <v>0</v>
      </c>
      <c r="G27" s="183">
        <f t="shared" si="1"/>
        <v>0</v>
      </c>
      <c r="H27" s="56">
        <f t="shared" si="2"/>
        <v>0</v>
      </c>
      <c r="I27" s="2"/>
      <c r="J27" s="2"/>
      <c r="K27" s="2"/>
    </row>
    <row r="28" spans="1:11" ht="34.5" customHeight="1" x14ac:dyDescent="0.35">
      <c r="A28" s="27" t="s">
        <v>11</v>
      </c>
      <c r="B28" s="19" t="s">
        <v>73</v>
      </c>
      <c r="C28" s="9" t="s">
        <v>8</v>
      </c>
      <c r="D28" s="59">
        <f>D29+D30+D31</f>
        <v>0</v>
      </c>
      <c r="E28" s="59">
        <f>E29+E30+E31</f>
        <v>0</v>
      </c>
      <c r="F28" s="55">
        <f t="shared" si="0"/>
        <v>0</v>
      </c>
      <c r="G28" s="183">
        <f t="shared" si="1"/>
        <v>0</v>
      </c>
      <c r="H28" s="56">
        <f t="shared" si="2"/>
        <v>0</v>
      </c>
      <c r="I28" s="2"/>
      <c r="J28" s="2"/>
      <c r="K28" s="2"/>
    </row>
    <row r="29" spans="1:11" ht="17.25" customHeight="1" x14ac:dyDescent="0.35">
      <c r="A29" s="27" t="s">
        <v>12</v>
      </c>
      <c r="B29" s="19" t="s">
        <v>47</v>
      </c>
      <c r="C29" s="9" t="s">
        <v>8</v>
      </c>
      <c r="D29" s="59"/>
      <c r="E29" s="60"/>
      <c r="F29" s="55">
        <f t="shared" si="0"/>
        <v>0</v>
      </c>
      <c r="G29" s="183">
        <f t="shared" si="1"/>
        <v>0</v>
      </c>
      <c r="H29" s="56">
        <f t="shared" si="2"/>
        <v>0</v>
      </c>
      <c r="I29" s="2"/>
      <c r="J29" s="2"/>
      <c r="K29" s="2"/>
    </row>
    <row r="30" spans="1:11" ht="17.25" customHeight="1" x14ac:dyDescent="0.35">
      <c r="A30" s="27" t="s">
        <v>14</v>
      </c>
      <c r="B30" s="19" t="s">
        <v>47</v>
      </c>
      <c r="C30" s="9" t="s">
        <v>8</v>
      </c>
      <c r="D30" s="59"/>
      <c r="E30" s="60"/>
      <c r="F30" s="55">
        <f t="shared" si="0"/>
        <v>0</v>
      </c>
      <c r="G30" s="183">
        <f t="shared" si="1"/>
        <v>0</v>
      </c>
      <c r="H30" s="56">
        <f t="shared" si="2"/>
        <v>0</v>
      </c>
      <c r="I30" s="2"/>
      <c r="J30" s="2"/>
      <c r="K30" s="2"/>
    </row>
    <row r="31" spans="1:11" ht="17.25" customHeight="1" x14ac:dyDescent="0.35">
      <c r="A31" s="27" t="s">
        <v>15</v>
      </c>
      <c r="B31" s="19" t="s">
        <v>47</v>
      </c>
      <c r="C31" s="9" t="s">
        <v>8</v>
      </c>
      <c r="D31" s="59"/>
      <c r="E31" s="60"/>
      <c r="F31" s="55">
        <f t="shared" si="0"/>
        <v>0</v>
      </c>
      <c r="G31" s="183">
        <f t="shared" si="1"/>
        <v>0</v>
      </c>
      <c r="H31" s="56">
        <f t="shared" si="2"/>
        <v>0</v>
      </c>
      <c r="I31" s="2"/>
      <c r="J31" s="2"/>
      <c r="K31" s="2"/>
    </row>
    <row r="32" spans="1:11" ht="33" customHeight="1" x14ac:dyDescent="0.35">
      <c r="A32" s="27" t="s">
        <v>55</v>
      </c>
      <c r="B32" s="19" t="s">
        <v>74</v>
      </c>
      <c r="C32" s="9" t="s">
        <v>8</v>
      </c>
      <c r="D32" s="59">
        <f>D33+D34+D35</f>
        <v>453.1</v>
      </c>
      <c r="E32" s="59">
        <f>E33+E34+E35</f>
        <v>405.92200000000003</v>
      </c>
      <c r="F32" s="55">
        <f t="shared" si="0"/>
        <v>420.75033066000003</v>
      </c>
      <c r="G32" s="183">
        <f t="shared" si="1"/>
        <v>436.12034023900981</v>
      </c>
      <c r="H32" s="56">
        <f t="shared" si="2"/>
        <v>452.05181626794081</v>
      </c>
      <c r="I32" s="2"/>
      <c r="J32" s="2"/>
      <c r="K32" s="2"/>
    </row>
    <row r="33" spans="1:11" x14ac:dyDescent="0.35">
      <c r="A33" s="27" t="s">
        <v>56</v>
      </c>
      <c r="B33" s="22" t="s">
        <v>47</v>
      </c>
      <c r="C33" s="9" t="s">
        <v>8</v>
      </c>
      <c r="D33" s="84">
        <v>453.1</v>
      </c>
      <c r="E33" s="84">
        <v>405.92200000000003</v>
      </c>
      <c r="F33" s="55">
        <f t="shared" si="0"/>
        <v>420.75033066000003</v>
      </c>
      <c r="G33" s="183">
        <f t="shared" si="1"/>
        <v>436.12034023900981</v>
      </c>
      <c r="H33" s="56">
        <f t="shared" si="2"/>
        <v>452.05181626794081</v>
      </c>
      <c r="I33" s="2"/>
      <c r="J33" s="2"/>
      <c r="K33" s="2"/>
    </row>
    <row r="34" spans="1:11" x14ac:dyDescent="0.35">
      <c r="A34" s="27" t="s">
        <v>57</v>
      </c>
      <c r="B34" s="22" t="s">
        <v>47</v>
      </c>
      <c r="C34" s="9" t="s">
        <v>8</v>
      </c>
      <c r="D34" s="58"/>
      <c r="E34" s="61"/>
      <c r="F34" s="55">
        <f t="shared" si="0"/>
        <v>0</v>
      </c>
      <c r="G34" s="183">
        <f t="shared" si="1"/>
        <v>0</v>
      </c>
      <c r="H34" s="56">
        <f t="shared" si="2"/>
        <v>0</v>
      </c>
      <c r="I34" s="2"/>
      <c r="J34" s="2"/>
      <c r="K34" s="2"/>
    </row>
    <row r="35" spans="1:11" ht="18" customHeight="1" x14ac:dyDescent="0.35">
      <c r="A35" s="27" t="s">
        <v>58</v>
      </c>
      <c r="B35" s="22" t="s">
        <v>47</v>
      </c>
      <c r="C35" s="9" t="s">
        <v>8</v>
      </c>
      <c r="D35" s="58"/>
      <c r="E35" s="61"/>
      <c r="F35" s="55">
        <f t="shared" si="0"/>
        <v>0</v>
      </c>
      <c r="G35" s="183">
        <f t="shared" si="1"/>
        <v>0</v>
      </c>
      <c r="H35" s="56">
        <f t="shared" si="2"/>
        <v>0</v>
      </c>
      <c r="I35" s="2"/>
      <c r="J35" s="2"/>
      <c r="K35" s="2"/>
    </row>
    <row r="36" spans="1:11" ht="18" customHeight="1" x14ac:dyDescent="0.35">
      <c r="A36" s="28" t="s">
        <v>59</v>
      </c>
      <c r="B36" s="24" t="s">
        <v>49</v>
      </c>
      <c r="C36" s="9" t="s">
        <v>8</v>
      </c>
      <c r="D36" s="62">
        <f>D37+D38+D39+D40+D41</f>
        <v>151.63</v>
      </c>
      <c r="E36" s="62">
        <f>E37+E38+E39+E40+E41</f>
        <v>39.526000000000003</v>
      </c>
      <c r="F36" s="55">
        <f t="shared" si="0"/>
        <v>40.969884780000001</v>
      </c>
      <c r="G36" s="183">
        <f t="shared" si="1"/>
        <v>42.4665146710134</v>
      </c>
      <c r="H36" s="56">
        <f t="shared" si="2"/>
        <v>44.017816451945514</v>
      </c>
      <c r="I36" s="2"/>
      <c r="J36" s="2"/>
      <c r="K36" s="2"/>
    </row>
    <row r="37" spans="1:11" ht="18" customHeight="1" x14ac:dyDescent="0.35">
      <c r="A37" s="28" t="s">
        <v>60</v>
      </c>
      <c r="B37" s="42" t="s">
        <v>71</v>
      </c>
      <c r="C37" s="9" t="s">
        <v>8</v>
      </c>
      <c r="D37" s="62"/>
      <c r="E37" s="62"/>
      <c r="F37" s="55">
        <f t="shared" si="0"/>
        <v>0</v>
      </c>
      <c r="G37" s="183">
        <f t="shared" si="1"/>
        <v>0</v>
      </c>
      <c r="H37" s="56">
        <f t="shared" si="2"/>
        <v>0</v>
      </c>
      <c r="I37" s="2"/>
      <c r="J37" s="2"/>
      <c r="K37" s="2"/>
    </row>
    <row r="38" spans="1:11" ht="18" customHeight="1" x14ac:dyDescent="0.35">
      <c r="A38" s="28" t="s">
        <v>61</v>
      </c>
      <c r="B38" s="43" t="s">
        <v>72</v>
      </c>
      <c r="C38" s="9" t="s">
        <v>8</v>
      </c>
      <c r="D38" s="62"/>
      <c r="E38" s="62"/>
      <c r="F38" s="55">
        <f t="shared" si="0"/>
        <v>0</v>
      </c>
      <c r="G38" s="183">
        <f t="shared" si="1"/>
        <v>0</v>
      </c>
      <c r="H38" s="56">
        <f t="shared" si="2"/>
        <v>0</v>
      </c>
      <c r="I38" s="2"/>
      <c r="J38" s="2"/>
      <c r="K38" s="2"/>
    </row>
    <row r="39" spans="1:11" ht="18" customHeight="1" x14ac:dyDescent="0.35">
      <c r="A39" s="28" t="s">
        <v>62</v>
      </c>
      <c r="B39" s="198" t="s">
        <v>142</v>
      </c>
      <c r="C39" s="9" t="s">
        <v>8</v>
      </c>
      <c r="D39" s="62">
        <v>40.43</v>
      </c>
      <c r="E39" s="62">
        <v>39.526000000000003</v>
      </c>
      <c r="F39" s="55">
        <f t="shared" si="0"/>
        <v>40.969884780000001</v>
      </c>
      <c r="G39" s="183">
        <f t="shared" si="1"/>
        <v>42.4665146710134</v>
      </c>
      <c r="H39" s="56">
        <f t="shared" si="2"/>
        <v>44.017816451945514</v>
      </c>
      <c r="I39" s="2"/>
      <c r="J39" s="2"/>
      <c r="K39" s="2"/>
    </row>
    <row r="40" spans="1:11" ht="18" customHeight="1" x14ac:dyDescent="0.35">
      <c r="A40" s="28" t="s">
        <v>64</v>
      </c>
      <c r="B40" s="23" t="s">
        <v>47</v>
      </c>
      <c r="C40" s="9" t="s">
        <v>8</v>
      </c>
      <c r="D40" s="62"/>
      <c r="E40" s="62"/>
      <c r="F40" s="55">
        <f t="shared" si="0"/>
        <v>0</v>
      </c>
      <c r="G40" s="183">
        <f t="shared" si="1"/>
        <v>0</v>
      </c>
      <c r="H40" s="56">
        <f t="shared" si="2"/>
        <v>0</v>
      </c>
      <c r="I40" s="2"/>
      <c r="J40" s="2"/>
      <c r="K40" s="2"/>
    </row>
    <row r="41" spans="1:11" ht="18" customHeight="1" x14ac:dyDescent="0.35">
      <c r="A41" s="28" t="s">
        <v>65</v>
      </c>
      <c r="B41" s="23" t="s">
        <v>126</v>
      </c>
      <c r="C41" s="9" t="s">
        <v>8</v>
      </c>
      <c r="D41" s="62">
        <v>111.2</v>
      </c>
      <c r="E41" s="196"/>
      <c r="F41" s="55">
        <f t="shared" si="0"/>
        <v>0</v>
      </c>
      <c r="G41" s="183">
        <f t="shared" si="1"/>
        <v>0</v>
      </c>
      <c r="H41" s="56">
        <f t="shared" si="2"/>
        <v>0</v>
      </c>
      <c r="I41" s="2"/>
      <c r="J41" s="2"/>
      <c r="K41" s="2"/>
    </row>
    <row r="42" spans="1:11" ht="18" customHeight="1" thickBot="1" x14ac:dyDescent="0.4">
      <c r="A42" s="29"/>
      <c r="B42" s="10" t="s">
        <v>16</v>
      </c>
      <c r="C42" s="11" t="s">
        <v>8</v>
      </c>
      <c r="D42" s="63">
        <f>D22+D23+D24+D28+D32+D36</f>
        <v>1227.23</v>
      </c>
      <c r="E42" s="63">
        <f>E22+E23+E24+E28+E32+E36</f>
        <v>1097.3951</v>
      </c>
      <c r="F42" s="79">
        <f>E42*$F$17</f>
        <v>1137.4829430029999</v>
      </c>
      <c r="G42" s="184">
        <f>F42*$G$17</f>
        <v>1179.0351949108995</v>
      </c>
      <c r="H42" s="80">
        <f t="shared" si="2"/>
        <v>1222.1053505809946</v>
      </c>
      <c r="I42" s="2"/>
      <c r="J42" s="2"/>
      <c r="K42" s="2"/>
    </row>
    <row r="43" spans="1:11" ht="7.5" customHeight="1" thickBot="1" x14ac:dyDescent="0.4">
      <c r="A43" s="44"/>
      <c r="B43" s="45"/>
      <c r="C43" s="45"/>
      <c r="D43" s="45"/>
      <c r="E43" s="45"/>
      <c r="F43" s="45"/>
      <c r="G43" s="45"/>
      <c r="H43" s="45"/>
      <c r="I43" s="2"/>
      <c r="J43" s="2"/>
      <c r="K43" s="2"/>
    </row>
    <row r="44" spans="1:11" ht="16" thickBot="1" x14ac:dyDescent="0.4">
      <c r="A44" s="234" t="s">
        <v>17</v>
      </c>
      <c r="B44" s="235"/>
      <c r="C44" s="235"/>
      <c r="D44" s="236"/>
      <c r="E44" s="236"/>
      <c r="F44" s="236"/>
      <c r="G44" s="236"/>
      <c r="H44" s="237"/>
      <c r="I44" s="2"/>
      <c r="J44" s="2"/>
      <c r="K44" s="2"/>
    </row>
    <row r="45" spans="1:11" ht="42.75" customHeight="1" x14ac:dyDescent="0.35">
      <c r="A45" s="194" t="s">
        <v>4</v>
      </c>
      <c r="B45" s="195" t="s">
        <v>5</v>
      </c>
      <c r="C45" s="199" t="s">
        <v>6</v>
      </c>
      <c r="D45" s="207">
        <v>2012</v>
      </c>
      <c r="E45" s="6" t="s">
        <v>141</v>
      </c>
      <c r="F45" s="6">
        <v>2014</v>
      </c>
      <c r="G45" s="6">
        <v>2015</v>
      </c>
      <c r="H45" s="208">
        <v>2016</v>
      </c>
      <c r="I45" s="2"/>
      <c r="J45" s="2"/>
      <c r="K45" s="2"/>
    </row>
    <row r="46" spans="1:11" x14ac:dyDescent="0.35">
      <c r="A46" s="30" t="s">
        <v>18</v>
      </c>
      <c r="B46" s="15" t="s">
        <v>34</v>
      </c>
      <c r="C46" s="200" t="s">
        <v>8</v>
      </c>
      <c r="D46" s="209">
        <v>3.3610000000000002</v>
      </c>
      <c r="E46" s="64">
        <v>3.3610000000000002</v>
      </c>
      <c r="F46" s="64">
        <v>3.3610000000000002</v>
      </c>
      <c r="G46" s="64">
        <v>3.3610000000000002</v>
      </c>
      <c r="H46" s="210">
        <v>3.36</v>
      </c>
      <c r="I46" s="2"/>
      <c r="J46" s="2"/>
      <c r="K46" s="2"/>
    </row>
    <row r="47" spans="1:11" ht="31" x14ac:dyDescent="0.35">
      <c r="A47" s="30" t="s">
        <v>19</v>
      </c>
      <c r="B47" s="15" t="s">
        <v>70</v>
      </c>
      <c r="C47" s="200" t="s">
        <v>8</v>
      </c>
      <c r="D47" s="209"/>
      <c r="E47" s="64"/>
      <c r="F47" s="64"/>
      <c r="G47" s="64"/>
      <c r="H47" s="210"/>
      <c r="I47" s="2"/>
      <c r="J47" s="2"/>
      <c r="K47" s="2"/>
    </row>
    <row r="48" spans="1:11" x14ac:dyDescent="0.35">
      <c r="A48" s="30" t="s">
        <v>21</v>
      </c>
      <c r="B48" s="15" t="s">
        <v>20</v>
      </c>
      <c r="C48" s="200" t="s">
        <v>8</v>
      </c>
      <c r="D48" s="209"/>
      <c r="E48" s="64"/>
      <c r="F48" s="64"/>
      <c r="G48" s="64"/>
      <c r="H48" s="210"/>
      <c r="I48" s="2"/>
      <c r="J48" s="2"/>
      <c r="K48" s="2"/>
    </row>
    <row r="49" spans="1:11" x14ac:dyDescent="0.35">
      <c r="A49" s="30" t="s">
        <v>23</v>
      </c>
      <c r="B49" s="15" t="s">
        <v>22</v>
      </c>
      <c r="C49" s="200" t="s">
        <v>8</v>
      </c>
      <c r="D49" s="209"/>
      <c r="E49" s="64"/>
      <c r="F49" s="64"/>
      <c r="G49" s="64"/>
      <c r="H49" s="210"/>
      <c r="K49" s="2"/>
    </row>
    <row r="50" spans="1:11" x14ac:dyDescent="0.35">
      <c r="A50" s="46" t="s">
        <v>25</v>
      </c>
      <c r="B50" s="7" t="s">
        <v>24</v>
      </c>
      <c r="C50" s="201" t="s">
        <v>8</v>
      </c>
      <c r="D50" s="211"/>
      <c r="E50" s="65"/>
      <c r="F50" s="65"/>
      <c r="G50" s="65"/>
      <c r="H50" s="212"/>
    </row>
    <row r="51" spans="1:11" x14ac:dyDescent="0.35">
      <c r="A51" s="46" t="s">
        <v>28</v>
      </c>
      <c r="B51" s="7" t="s">
        <v>26</v>
      </c>
      <c r="C51" s="201" t="s">
        <v>8</v>
      </c>
      <c r="D51" s="213">
        <f>D52+D53+D54</f>
        <v>32.4</v>
      </c>
      <c r="E51" s="206">
        <f>E52+E53+E54</f>
        <v>41.377000000000002</v>
      </c>
      <c r="F51" s="206">
        <f>F52+F53+F54</f>
        <v>43.88707024464</v>
      </c>
      <c r="G51" s="206">
        <f>G52+G53+G54</f>
        <v>45.259697423776693</v>
      </c>
      <c r="H51" s="214">
        <f>H52+H53+H54</f>
        <v>46.682436673767256</v>
      </c>
    </row>
    <row r="52" spans="1:11" x14ac:dyDescent="0.35">
      <c r="A52" s="46" t="s">
        <v>67</v>
      </c>
      <c r="B52" s="22" t="s">
        <v>75</v>
      </c>
      <c r="C52" s="201" t="s">
        <v>8</v>
      </c>
      <c r="D52" s="215">
        <v>26.37</v>
      </c>
      <c r="E52" s="206">
        <v>35.347000000000001</v>
      </c>
      <c r="F52" s="66">
        <f>(F42+F46+F53+F55)*6%/2</f>
        <v>37.857070244639999</v>
      </c>
      <c r="G52" s="66">
        <f>(G42+G46+G53+G55)*6%/2</f>
        <v>39.229697423776692</v>
      </c>
      <c r="H52" s="216">
        <f>(H42+H46+H53+H55)*6%/2</f>
        <v>40.652436673767255</v>
      </c>
    </row>
    <row r="53" spans="1:11" x14ac:dyDescent="0.35">
      <c r="A53" s="46" t="s">
        <v>68</v>
      </c>
      <c r="B53" s="22" t="s">
        <v>143</v>
      </c>
      <c r="C53" s="201" t="s">
        <v>8</v>
      </c>
      <c r="D53" s="215">
        <v>6.03</v>
      </c>
      <c r="E53" s="206">
        <v>6.03</v>
      </c>
      <c r="F53" s="206">
        <v>6.03</v>
      </c>
      <c r="G53" s="206">
        <v>6.03</v>
      </c>
      <c r="H53" s="206">
        <v>6.03</v>
      </c>
    </row>
    <row r="54" spans="1:11" x14ac:dyDescent="0.35">
      <c r="A54" s="46" t="s">
        <v>69</v>
      </c>
      <c r="B54" s="22" t="s">
        <v>27</v>
      </c>
      <c r="C54" s="201" t="s">
        <v>8</v>
      </c>
      <c r="D54" s="215"/>
      <c r="E54" s="206"/>
      <c r="F54" s="66"/>
      <c r="G54" s="66"/>
      <c r="H54" s="216"/>
    </row>
    <row r="55" spans="1:11" ht="31" x14ac:dyDescent="0.35">
      <c r="A55" s="46" t="s">
        <v>29</v>
      </c>
      <c r="B55" s="15" t="s">
        <v>144</v>
      </c>
      <c r="C55" s="201" t="s">
        <v>8</v>
      </c>
      <c r="D55" s="215">
        <v>122.77</v>
      </c>
      <c r="E55" s="206">
        <f>110.976</f>
        <v>110.976</v>
      </c>
      <c r="F55" s="67">
        <f>F23*27.3%</f>
        <v>115.02839848500001</v>
      </c>
      <c r="G55" s="67">
        <f>G23*27.3%</f>
        <v>119.23038588165706</v>
      </c>
      <c r="H55" s="217">
        <f>H23*27.3%</f>
        <v>123.58587187791397</v>
      </c>
    </row>
    <row r="56" spans="1:11" x14ac:dyDescent="0.35">
      <c r="A56" s="46" t="s">
        <v>31</v>
      </c>
      <c r="B56" s="7" t="s">
        <v>30</v>
      </c>
      <c r="C56" s="201" t="s">
        <v>8</v>
      </c>
      <c r="D56" s="215"/>
      <c r="E56" s="66"/>
      <c r="F56" s="66"/>
      <c r="G56" s="66"/>
      <c r="H56" s="216"/>
    </row>
    <row r="57" spans="1:11" ht="31.5" thickBot="1" x14ac:dyDescent="0.4">
      <c r="A57" s="31" t="s">
        <v>32</v>
      </c>
      <c r="B57" s="47" t="s">
        <v>63</v>
      </c>
      <c r="C57" s="202" t="s">
        <v>8</v>
      </c>
      <c r="D57" s="218"/>
      <c r="E57" s="219"/>
      <c r="F57" s="219"/>
      <c r="G57" s="219"/>
      <c r="H57" s="220"/>
    </row>
    <row r="58" spans="1:11" ht="16" thickBot="1" x14ac:dyDescent="0.4">
      <c r="A58" s="32"/>
      <c r="B58" s="16" t="s">
        <v>33</v>
      </c>
      <c r="C58" s="17" t="s">
        <v>8</v>
      </c>
      <c r="D58" s="203">
        <f>D46+D47+D48+D49+D50+D51+D55+D56+D57</f>
        <v>158.53100000000001</v>
      </c>
      <c r="E58" s="204">
        <f>E46+E47+E48+E49+E50+E51+E55+E56+E57</f>
        <v>155.714</v>
      </c>
      <c r="F58" s="204">
        <f>F46+F47+F48+F49+F50+F51+F55+F56+F57</f>
        <v>162.27646872964002</v>
      </c>
      <c r="G58" s="205">
        <f>G46+G47+G48+G49+G50+G51+G55+G56+G57</f>
        <v>167.85108330543375</v>
      </c>
      <c r="H58" s="205">
        <f>H46+H47+H48+H49+H50+H51+H55+H56+H57</f>
        <v>173.62830855168124</v>
      </c>
    </row>
    <row r="59" spans="1:11" ht="10.5" customHeight="1" thickBot="1" x14ac:dyDescent="0.4">
      <c r="A59" s="48"/>
      <c r="B59" s="49"/>
      <c r="C59" s="49"/>
      <c r="D59" s="49"/>
      <c r="E59" s="49"/>
      <c r="F59" s="49"/>
      <c r="G59" s="49"/>
      <c r="H59" s="49"/>
    </row>
    <row r="60" spans="1:11" ht="45.75" customHeight="1" thickBot="1" x14ac:dyDescent="0.4">
      <c r="A60" s="13" t="s">
        <v>4</v>
      </c>
      <c r="B60" s="14" t="s">
        <v>5</v>
      </c>
      <c r="C60" s="14" t="s">
        <v>6</v>
      </c>
      <c r="D60" s="20">
        <v>2012</v>
      </c>
      <c r="E60" s="6" t="s">
        <v>141</v>
      </c>
      <c r="F60" s="6">
        <v>2014</v>
      </c>
      <c r="G60" s="179">
        <v>2015</v>
      </c>
      <c r="H60" s="192">
        <v>2016</v>
      </c>
    </row>
    <row r="61" spans="1:11" ht="30.5" thickBot="1" x14ac:dyDescent="0.4">
      <c r="A61" s="50" t="s">
        <v>42</v>
      </c>
      <c r="B61" s="10" t="s">
        <v>66</v>
      </c>
      <c r="C61" s="25" t="s">
        <v>8</v>
      </c>
      <c r="D61" s="69"/>
      <c r="E61" s="70"/>
      <c r="F61" s="70"/>
      <c r="G61" s="185"/>
      <c r="H61" s="191"/>
    </row>
    <row r="62" spans="1:11" ht="6" customHeight="1" thickBot="1" x14ac:dyDescent="0.4">
      <c r="A62" s="48"/>
      <c r="B62" s="49"/>
      <c r="C62" s="49"/>
      <c r="D62" s="51"/>
      <c r="E62" s="49"/>
      <c r="F62" s="49"/>
      <c r="G62" s="49"/>
      <c r="H62" s="49"/>
    </row>
    <row r="63" spans="1:11" ht="45.5" thickBot="1" x14ac:dyDescent="0.4">
      <c r="A63" s="13" t="s">
        <v>4</v>
      </c>
      <c r="B63" s="14" t="s">
        <v>5</v>
      </c>
      <c r="C63" s="14" t="s">
        <v>6</v>
      </c>
      <c r="D63" s="20">
        <v>2012</v>
      </c>
      <c r="E63" s="6" t="s">
        <v>141</v>
      </c>
      <c r="F63" s="6">
        <v>2014</v>
      </c>
      <c r="G63" s="179">
        <v>2015</v>
      </c>
      <c r="H63" s="192">
        <v>2016</v>
      </c>
    </row>
    <row r="64" spans="1:11" ht="16" thickBot="1" x14ac:dyDescent="0.4">
      <c r="A64" s="50" t="s">
        <v>43</v>
      </c>
      <c r="B64" s="52" t="s">
        <v>35</v>
      </c>
      <c r="C64" s="25" t="s">
        <v>8</v>
      </c>
      <c r="D64" s="68">
        <f>D42+D58</f>
        <v>1385.761</v>
      </c>
      <c r="E64" s="68">
        <f>E42+E58+E61</f>
        <v>1253.1090999999999</v>
      </c>
      <c r="F64" s="81">
        <f>F42+F58+F61</f>
        <v>1299.75941173264</v>
      </c>
      <c r="G64" s="186">
        <f>G42+G58+G61</f>
        <v>1346.8862782163333</v>
      </c>
      <c r="H64" s="186">
        <f>H42+H58+H61</f>
        <v>1395.7336591326757</v>
      </c>
    </row>
    <row r="65" spans="2:8" x14ac:dyDescent="0.35">
      <c r="E65" s="12"/>
      <c r="F65" s="12"/>
      <c r="G65" s="78"/>
      <c r="H65" s="78"/>
    </row>
    <row r="66" spans="2:8" x14ac:dyDescent="0.35">
      <c r="B66" s="168" t="s">
        <v>136</v>
      </c>
      <c r="C66" s="168"/>
      <c r="D66" s="168"/>
      <c r="E66" s="168" t="s">
        <v>133</v>
      </c>
      <c r="F66" s="12"/>
      <c r="G66" s="12"/>
      <c r="H66" s="12"/>
    </row>
    <row r="67" spans="2:8" x14ac:dyDescent="0.35">
      <c r="B67" s="168"/>
      <c r="C67" s="168"/>
      <c r="D67" s="168"/>
      <c r="F67" s="12"/>
      <c r="G67" s="12"/>
      <c r="H67" s="12"/>
    </row>
    <row r="68" spans="2:8" x14ac:dyDescent="0.35">
      <c r="E68" s="12"/>
      <c r="F68" s="12"/>
      <c r="G68" s="12"/>
      <c r="H68" s="12"/>
    </row>
    <row r="69" spans="2:8" x14ac:dyDescent="0.35">
      <c r="E69" s="12"/>
      <c r="F69" s="12"/>
      <c r="G69" s="12"/>
      <c r="H69" s="12"/>
    </row>
    <row r="70" spans="2:8" x14ac:dyDescent="0.35">
      <c r="E70" s="12"/>
      <c r="F70" s="12"/>
      <c r="G70" s="12"/>
      <c r="H70" s="12"/>
    </row>
  </sheetData>
  <mergeCells count="9">
    <mergeCell ref="A44:H44"/>
    <mergeCell ref="E3:G3"/>
    <mergeCell ref="E2:G2"/>
    <mergeCell ref="E1:G1"/>
    <mergeCell ref="A20:G20"/>
    <mergeCell ref="B6:G6"/>
    <mergeCell ref="A13:G13"/>
    <mergeCell ref="E4:G4"/>
    <mergeCell ref="A9:H9"/>
  </mergeCells>
  <phoneticPr fontId="29" type="noConversion"/>
  <dataValidations count="1">
    <dataValidation type="decimal" allowBlank="1" showInputMessage="1" showErrorMessage="1" error="Ввведеное значение неверно" sqref="D61 D57:H57 F15:H15 D55:E56 D46:H50 F56:H56 D33:E41 D23:E24 D52:H54">
      <formula1>-1000000000000000</formula1>
      <formula2>1000000000000000</formula2>
    </dataValidation>
  </dataValidations>
  <pageMargins left="0.59055118110236227" right="0.19685039370078741" top="0.35433070866141736" bottom="0.27559055118110237" header="0.31496062992125984" footer="0.27559055118110237"/>
  <pageSetup paperSize="9" scale="6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П1.25</vt:lpstr>
      <vt:lpstr>П1.24</vt:lpstr>
      <vt:lpstr>Табл. расходов</vt:lpstr>
      <vt:lpstr>'Табл. расходов'!Область_печати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Бондарь</dc:creator>
  <cp:lastModifiedBy>Кравченко Людмила Леонтьевна</cp:lastModifiedBy>
  <cp:lastPrinted>2014-04-30T02:41:26Z</cp:lastPrinted>
  <dcterms:created xsi:type="dcterms:W3CDTF">2011-03-31T08:12:01Z</dcterms:created>
  <dcterms:modified xsi:type="dcterms:W3CDTF">2014-04-30T02:41:56Z</dcterms:modified>
</cp:coreProperties>
</file>