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0140" windowWidth="12900" windowHeight="7170" tabRatio="817"/>
  </bookViews>
  <sheets>
    <sheet name="Мероприятия" sheetId="10" r:id="rId1"/>
    <sheet name="расчет с1 (1.1., 1.2, 1.3, 1.4)" sheetId="7" r:id="rId2"/>
    <sheet name="ставка С2,С3,С4" sheetId="15" r:id="rId3"/>
  </sheets>
  <definedNames>
    <definedName name="Nотп_вн" localSheetId="0">#REF!</definedName>
    <definedName name="Nотп_вн" localSheetId="1">#REF!</definedName>
    <definedName name="Nотп_вн">#REF!</definedName>
    <definedName name="Nотп_нн" localSheetId="0">#REF!</definedName>
    <definedName name="Nотп_нн" localSheetId="1">#REF!</definedName>
    <definedName name="Nотп_нн">#REF!</definedName>
    <definedName name="Nотп_нн_ВН" localSheetId="0">#REF!</definedName>
    <definedName name="Nотп_нн_ВН" localSheetId="1">#REF!</definedName>
    <definedName name="Nотп_нн_ВН">#REF!</definedName>
    <definedName name="Nотп_нн_смежн" localSheetId="0">#REF!</definedName>
    <definedName name="Nотп_нн_смежн" localSheetId="1">#REF!</definedName>
    <definedName name="Nотп_нн_смежн">#REF!</definedName>
    <definedName name="Nотп_нн_СН1" localSheetId="0">#REF!</definedName>
    <definedName name="Nотп_нн_СН1" localSheetId="1">#REF!</definedName>
    <definedName name="Nотп_нн_СН1">#REF!</definedName>
    <definedName name="Nотп_нн_СН2" localSheetId="0">#REF!</definedName>
    <definedName name="Nотп_нн_СН2" localSheetId="1">#REF!</definedName>
    <definedName name="Nотп_нн_СН2">#REF!</definedName>
    <definedName name="Nотп_сн1" localSheetId="0">#REF!</definedName>
    <definedName name="Nотп_сн1" localSheetId="1">#REF!</definedName>
    <definedName name="Nотп_сн1">#REF!</definedName>
    <definedName name="Nотп_сн1_ВН" localSheetId="0">#REF!</definedName>
    <definedName name="Nотп_сн1_ВН" localSheetId="1">#REF!</definedName>
    <definedName name="Nотп_сн1_ВН">#REF!</definedName>
    <definedName name="Nотп_сн1_смежн" localSheetId="0">#REF!</definedName>
    <definedName name="Nотп_сн1_смежн" localSheetId="1">#REF!</definedName>
    <definedName name="Nотп_сн1_смежн">#REF!</definedName>
    <definedName name="Nотп_сн2" localSheetId="0">#REF!</definedName>
    <definedName name="Nотп_сн2" localSheetId="1">#REF!</definedName>
    <definedName name="Nотп_сн2">#REF!</definedName>
    <definedName name="Nотп_сн2_ВН" localSheetId="0">#REF!</definedName>
    <definedName name="Nотп_сн2_ВН" localSheetId="1">#REF!</definedName>
    <definedName name="Nотп_сн2_ВН">#REF!</definedName>
    <definedName name="Nотп_сн2_смежн" localSheetId="0">#REF!</definedName>
    <definedName name="Nотп_сн2_смежн" localSheetId="1">#REF!</definedName>
    <definedName name="Nотп_сн2_смежн">#REF!</definedName>
    <definedName name="Nотп_сн2_СН1" localSheetId="0">#REF!</definedName>
    <definedName name="Nотп_сн2_СН1" localSheetId="1">#REF!</definedName>
    <definedName name="Nотп_сн2_СН1">#REF!</definedName>
    <definedName name="Nпо_вн" localSheetId="0">#REF!</definedName>
    <definedName name="Nпо_вн" localSheetId="1">#REF!</definedName>
    <definedName name="Nпо_вн">#REF!</definedName>
    <definedName name="Nпо_всего" localSheetId="0">#REF!</definedName>
    <definedName name="Nпо_всего" localSheetId="1">#REF!</definedName>
    <definedName name="Nпо_всего">#REF!</definedName>
    <definedName name="Nпо_нн" localSheetId="0">#REF!</definedName>
    <definedName name="Nпо_нн" localSheetId="1">#REF!</definedName>
    <definedName name="Nпо_нн">#REF!</definedName>
    <definedName name="Nпо_сн1" localSheetId="0">#REF!</definedName>
    <definedName name="Nпо_сн1" localSheetId="1">#REF!</definedName>
    <definedName name="Nпо_сн1">#REF!</definedName>
    <definedName name="Nпо_сн2" localSheetId="0">#REF!</definedName>
    <definedName name="Nпо_сн2" localSheetId="1">#REF!</definedName>
    <definedName name="Nпо_сн2">#REF!</definedName>
    <definedName name="Nпост_вн" localSheetId="0">#REF!</definedName>
    <definedName name="Nпост_вн" localSheetId="1">#REF!</definedName>
    <definedName name="Nпост_вн">#REF!</definedName>
    <definedName name="Nпост_всего" localSheetId="0">#REF!</definedName>
    <definedName name="Nпост_всего" localSheetId="1">#REF!</definedName>
    <definedName name="Nпост_всего">#REF!</definedName>
    <definedName name="Nпост_нн" localSheetId="0">#REF!</definedName>
    <definedName name="Nпост_нн" localSheetId="1">#REF!</definedName>
    <definedName name="Nпост_нн">#REF!</definedName>
    <definedName name="Nпост_сн1" localSheetId="0">#REF!</definedName>
    <definedName name="Nпост_сн1" localSheetId="1">#REF!</definedName>
    <definedName name="Nпост_сн1">#REF!</definedName>
    <definedName name="Nпост_сн2" localSheetId="0">#REF!</definedName>
    <definedName name="Nпост_сн2" localSheetId="1">#REF!</definedName>
    <definedName name="Nпост_сн2">#REF!</definedName>
    <definedName name="SUM_У" localSheetId="0">#REF!</definedName>
    <definedName name="SUM_У" localSheetId="1">#REF!</definedName>
    <definedName name="SUM_У">#REF!</definedName>
    <definedName name="альфа_вн" localSheetId="0">#REF!</definedName>
    <definedName name="альфа_вн" localSheetId="1">#REF!</definedName>
    <definedName name="альфа_вн">#REF!</definedName>
    <definedName name="альфа_нн" localSheetId="0">#REF!</definedName>
    <definedName name="альфа_нн" localSheetId="1">#REF!</definedName>
    <definedName name="альфа_нн">#REF!</definedName>
    <definedName name="альфа_сн1" localSheetId="0">#REF!</definedName>
    <definedName name="альфа_сн1" localSheetId="1">#REF!</definedName>
    <definedName name="альфа_сн1">#REF!</definedName>
    <definedName name="альфа_сн2" localSheetId="0">#REF!</definedName>
    <definedName name="альфа_сн2" localSheetId="1">#REF!</definedName>
    <definedName name="альфа_сн2">#REF!</definedName>
    <definedName name="длт_З_пот" localSheetId="0">#REF!</definedName>
    <definedName name="длт_З_пот" localSheetId="1">#REF!</definedName>
    <definedName name="длт_З_пот">#REF!</definedName>
    <definedName name="длт_Знн_сн2" localSheetId="0">#REF!</definedName>
    <definedName name="длт_Знн_сн2" localSheetId="1">#REF!</definedName>
    <definedName name="длт_Знн_сн2">#REF!</definedName>
    <definedName name="длт_Зсн1_вн" localSheetId="0">#REF!</definedName>
    <definedName name="длт_Зсн1_вн" localSheetId="1">#REF!</definedName>
    <definedName name="длт_Зсн1_вн">#REF!</definedName>
    <definedName name="длт_НВВнн_сн2" localSheetId="0">#REF!</definedName>
    <definedName name="длт_НВВнн_сн2" localSheetId="1">#REF!</definedName>
    <definedName name="длт_НВВнн_сн2">#REF!</definedName>
    <definedName name="длт_НВВсн_вн" localSheetId="0">#REF!</definedName>
    <definedName name="длт_НВВсн_вн" localSheetId="1">#REF!</definedName>
    <definedName name="длт_НВВсн_вн">#REF!</definedName>
    <definedName name="длт_НВВсн1_вн" localSheetId="0">#REF!</definedName>
    <definedName name="длт_НВВсн1_вн" localSheetId="1">#REF!</definedName>
    <definedName name="длт_НВВсн1_вн">#REF!</definedName>
    <definedName name="длт_НВВсн2_вн" localSheetId="0">#REF!</definedName>
    <definedName name="длт_НВВсн2_вн" localSheetId="1">#REF!</definedName>
    <definedName name="длт_НВВсн2_вн">#REF!</definedName>
    <definedName name="длт_НВВсн2_сн1" localSheetId="0">#REF!</definedName>
    <definedName name="длт_НВВсн2_сн1" localSheetId="1">#REF!</definedName>
    <definedName name="длт_НВВсн2_сн1">#REF!</definedName>
    <definedName name="Зпот_вн" localSheetId="0">#REF!</definedName>
    <definedName name="Зпот_вн" localSheetId="1">#REF!</definedName>
    <definedName name="Зпот_вн">#REF!</definedName>
    <definedName name="Зпот_нн" localSheetId="0">#REF!</definedName>
    <definedName name="Зпот_нн" localSheetId="1">#REF!</definedName>
    <definedName name="Зпот_нн">#REF!</definedName>
    <definedName name="Зпот_сн1" localSheetId="0">#REF!</definedName>
    <definedName name="Зпот_сн1" localSheetId="1">#REF!</definedName>
    <definedName name="Зпот_сн1">#REF!</definedName>
    <definedName name="Зпот_сн2" localSheetId="0">#REF!</definedName>
    <definedName name="Зпот_сн2" localSheetId="1">#REF!</definedName>
    <definedName name="Зпот_сн2">#REF!</definedName>
    <definedName name="НВВвн_млн" localSheetId="0">#REF!</definedName>
    <definedName name="НВВвн_млн" localSheetId="1">#REF!</definedName>
    <definedName name="НВВвн_млн">#REF!</definedName>
    <definedName name="НВВвн_тыс" localSheetId="0">#REF!</definedName>
    <definedName name="НВВвн_тыс" localSheetId="1">#REF!</definedName>
    <definedName name="НВВвн_тыс">#REF!</definedName>
    <definedName name="НВВнн_млн" localSheetId="0">#REF!</definedName>
    <definedName name="НВВнн_млн" localSheetId="1">#REF!</definedName>
    <definedName name="НВВнн_млн">#REF!</definedName>
    <definedName name="НВВнн_тыс" localSheetId="0">#REF!</definedName>
    <definedName name="НВВнн_тыс" localSheetId="1">#REF!</definedName>
    <definedName name="НВВнн_тыс">#REF!</definedName>
    <definedName name="НВВсети_млн" localSheetId="0">#REF!</definedName>
    <definedName name="НВВсети_млн" localSheetId="1">#REF!</definedName>
    <definedName name="НВВсети_млн">#REF!</definedName>
    <definedName name="НВВсети_тыс" localSheetId="0">#REF!</definedName>
    <definedName name="НВВсети_тыс" localSheetId="1">#REF!</definedName>
    <definedName name="НВВсети_тыс">#REF!</definedName>
    <definedName name="НВВсн1_млн" localSheetId="0">#REF!</definedName>
    <definedName name="НВВсн1_млн" localSheetId="1">#REF!</definedName>
    <definedName name="НВВсн1_млн">#REF!</definedName>
    <definedName name="НВВсн1_тыс" localSheetId="0">#REF!</definedName>
    <definedName name="НВВсн1_тыс" localSheetId="1">#REF!</definedName>
    <definedName name="НВВсн1_тыс">#REF!</definedName>
    <definedName name="НВВсн2_млн" localSheetId="0">#REF!</definedName>
    <definedName name="НВВсн2_млн" localSheetId="1">#REF!</definedName>
    <definedName name="НВВсн2_млн">#REF!</definedName>
    <definedName name="НВВсн2_тыс" localSheetId="0">#REF!</definedName>
    <definedName name="НВВсн2_тыс" localSheetId="1">#REF!</definedName>
    <definedName name="НВВсн2_тыс">#REF!</definedName>
    <definedName name="_xlnm.Print_Area" localSheetId="0">Мероприятия!$A$1:$W$110</definedName>
    <definedName name="Тпот_вн" localSheetId="0">#REF!</definedName>
    <definedName name="Тпот_вн" localSheetId="1">#REF!</definedName>
    <definedName name="Тпот_вн">#REF!</definedName>
    <definedName name="Тпот_нн" localSheetId="0">#REF!</definedName>
    <definedName name="Тпот_нн" localSheetId="1">#REF!</definedName>
    <definedName name="Тпот_нн">#REF!</definedName>
    <definedName name="Тпот_сн1" localSheetId="0">#REF!</definedName>
    <definedName name="Тпот_сн1" localSheetId="1">#REF!</definedName>
    <definedName name="Тпот_сн1">#REF!</definedName>
    <definedName name="Тпот_сн2" localSheetId="0">#REF!</definedName>
    <definedName name="Тпот_сн2" localSheetId="1">#REF!</definedName>
    <definedName name="Тпот_сн2">#REF!</definedName>
    <definedName name="Тсод_вн" localSheetId="0">#REF!</definedName>
    <definedName name="Тсод_вн" localSheetId="1">#REF!</definedName>
    <definedName name="Тсод_вн">#REF!</definedName>
    <definedName name="Тсод_нн" localSheetId="0">#REF!</definedName>
    <definedName name="Тсод_нн" localSheetId="1">#REF!</definedName>
    <definedName name="Тсод_нн">#REF!</definedName>
    <definedName name="Тсод_сн1" localSheetId="0">#REF!</definedName>
    <definedName name="Тсод_сн1" localSheetId="1">#REF!</definedName>
    <definedName name="Тсод_сн1">#REF!</definedName>
    <definedName name="Тсод_сн2" localSheetId="0">#REF!</definedName>
    <definedName name="Тсод_сн2" localSheetId="1">#REF!</definedName>
    <definedName name="Тсод_сн2">#REF!</definedName>
    <definedName name="Тэс" localSheetId="0">#REF!</definedName>
    <definedName name="Тэс" localSheetId="1">#REF!</definedName>
    <definedName name="Тэс">#REF!</definedName>
    <definedName name="Увн" localSheetId="0">#REF!</definedName>
    <definedName name="Увн" localSheetId="1">#REF!</definedName>
    <definedName name="Увн">#REF!</definedName>
    <definedName name="Унн" localSheetId="0">#REF!</definedName>
    <definedName name="Унн" localSheetId="1">#REF!</definedName>
    <definedName name="Унн">#REF!</definedName>
    <definedName name="Усн1" localSheetId="0">#REF!</definedName>
    <definedName name="Усн1" localSheetId="1">#REF!</definedName>
    <definedName name="Усн1">#REF!</definedName>
    <definedName name="Усн2" localSheetId="0">#REF!</definedName>
    <definedName name="Усн2" localSheetId="1">#REF!</definedName>
    <definedName name="Усн2">#REF!</definedName>
    <definedName name="Эотп_вн" localSheetId="0">#REF!</definedName>
    <definedName name="Эотп_вн" localSheetId="1">#REF!</definedName>
    <definedName name="Эотп_вн">#REF!</definedName>
    <definedName name="Эотп_нн" localSheetId="0">#REF!</definedName>
    <definedName name="Эотп_нн" localSheetId="1">#REF!</definedName>
    <definedName name="Эотп_нн">#REF!</definedName>
    <definedName name="Эотп_нн_ВН" localSheetId="0">#REF!</definedName>
    <definedName name="Эотп_нн_ВН" localSheetId="1">#REF!</definedName>
    <definedName name="Эотп_нн_ВН">#REF!</definedName>
    <definedName name="Эотп_нн_смежн" localSheetId="0">#REF!</definedName>
    <definedName name="Эотп_нн_смежн" localSheetId="1">#REF!</definedName>
    <definedName name="Эотп_нн_смежн">#REF!</definedName>
    <definedName name="Эотп_нн_СН1" localSheetId="0">#REF!</definedName>
    <definedName name="Эотп_нн_СН1" localSheetId="1">#REF!</definedName>
    <definedName name="Эотп_нн_СН1">#REF!</definedName>
    <definedName name="Эотп_нн_СН2" localSheetId="0">#REF!</definedName>
    <definedName name="Эотп_нн_СН2" localSheetId="1">#REF!</definedName>
    <definedName name="Эотп_нн_СН2">#REF!</definedName>
    <definedName name="Эотп_смежн_всего" localSheetId="0">#REF!</definedName>
    <definedName name="Эотп_смежн_всего" localSheetId="1">#REF!</definedName>
    <definedName name="Эотп_смежн_всего">#REF!</definedName>
    <definedName name="Эотп_сн1" localSheetId="0">#REF!</definedName>
    <definedName name="Эотп_сн1" localSheetId="1">#REF!</definedName>
    <definedName name="Эотп_сн1">#REF!</definedName>
    <definedName name="Эотп_сн1_ВН" localSheetId="0">#REF!</definedName>
    <definedName name="Эотп_сн1_ВН" localSheetId="1">#REF!</definedName>
    <definedName name="Эотп_сн1_ВН">#REF!</definedName>
    <definedName name="Эотп_сн1_смежн" localSheetId="0">#REF!</definedName>
    <definedName name="Эотп_сн1_смежн" localSheetId="1">#REF!</definedName>
    <definedName name="Эотп_сн1_смежн">#REF!</definedName>
    <definedName name="Эотп_сн2" localSheetId="0">#REF!</definedName>
    <definedName name="Эотп_сн2" localSheetId="1">#REF!</definedName>
    <definedName name="Эотп_сн2">#REF!</definedName>
    <definedName name="Эотп_сн2_ВН" localSheetId="0">#REF!</definedName>
    <definedName name="Эотп_сн2_ВН" localSheetId="1">#REF!</definedName>
    <definedName name="Эотп_сн2_ВН">#REF!</definedName>
    <definedName name="Эотп_сн2_смежн" localSheetId="0">#REF!</definedName>
    <definedName name="Эотп_сн2_смежн" localSheetId="1">#REF!</definedName>
    <definedName name="Эотп_сн2_смежн">#REF!</definedName>
    <definedName name="Эотп_сн2_СН1" localSheetId="0">#REF!</definedName>
    <definedName name="Эотп_сн2_СН1" localSheetId="1">#REF!</definedName>
    <definedName name="Эотп_сн2_СН1">#REF!</definedName>
    <definedName name="Эпо_вн" localSheetId="0">#REF!</definedName>
    <definedName name="Эпо_вн" localSheetId="1">#REF!</definedName>
    <definedName name="Эпо_вн">#REF!</definedName>
    <definedName name="Эпо_нн" localSheetId="0">#REF!</definedName>
    <definedName name="Эпо_нн" localSheetId="1">#REF!</definedName>
    <definedName name="Эпо_нн">#REF!</definedName>
    <definedName name="Эпо_сн1" localSheetId="0">#REF!</definedName>
    <definedName name="Эпо_сн1" localSheetId="1">#REF!</definedName>
    <definedName name="Эпо_сн1">#REF!</definedName>
    <definedName name="Эпо_сн2" localSheetId="0">#REF!</definedName>
    <definedName name="Эпо_сн2" localSheetId="1">#REF!</definedName>
    <definedName name="Эпо_сн2">#REF!</definedName>
    <definedName name="Эпост_вн" localSheetId="0">#REF!</definedName>
    <definedName name="Эпост_вн" localSheetId="1">#REF!</definedName>
    <definedName name="Эпост_вн">#REF!</definedName>
    <definedName name="Эпост_всего" localSheetId="0">#REF!</definedName>
    <definedName name="Эпост_всего" localSheetId="1">#REF!</definedName>
    <definedName name="Эпост_всего">#REF!</definedName>
    <definedName name="Эпост_нн" localSheetId="0">#REF!</definedName>
    <definedName name="Эпост_нн" localSheetId="1">#REF!</definedName>
    <definedName name="Эпост_нн">#REF!</definedName>
    <definedName name="Эпост_сн1" localSheetId="0">#REF!</definedName>
    <definedName name="Эпост_сн1" localSheetId="1">#REF!</definedName>
    <definedName name="Эпост_сн1">#REF!</definedName>
    <definedName name="Эпост_сн2" localSheetId="0">#REF!</definedName>
    <definedName name="Эпост_сн2" localSheetId="1">#REF!</definedName>
    <definedName name="Эпост_сн2">#REF!</definedName>
  </definedNames>
  <calcPr calcId="145621" iterate="1" fullPrecision="0"/>
</workbook>
</file>

<file path=xl/calcChain.xml><?xml version="1.0" encoding="utf-8"?>
<calcChain xmlns="http://schemas.openxmlformats.org/spreadsheetml/2006/main">
  <c r="E16" i="15" l="1"/>
  <c r="J16" i="15" s="1"/>
  <c r="K24" i="7"/>
  <c r="K22" i="7"/>
  <c r="K21" i="7"/>
  <c r="K20" i="7"/>
  <c r="K19" i="7"/>
  <c r="C17" i="15"/>
  <c r="D14" i="15"/>
  <c r="C14" i="15"/>
  <c r="E13" i="15"/>
  <c r="E14" i="15" s="1"/>
  <c r="H16" i="15" l="1"/>
  <c r="I24" i="7" s="1"/>
  <c r="M24" i="7" s="1"/>
  <c r="D17" i="15"/>
  <c r="E17" i="15"/>
  <c r="H13" i="15"/>
  <c r="J13" i="15" l="1"/>
  <c r="I22" i="7"/>
  <c r="D9" i="15"/>
  <c r="C9" i="15"/>
  <c r="E8" i="15"/>
  <c r="E9" i="15" s="1"/>
  <c r="H8" i="15" l="1"/>
  <c r="J8" i="15" l="1"/>
  <c r="I20" i="7"/>
  <c r="W41" i="10" l="1"/>
  <c r="H96" i="10"/>
  <c r="H95" i="10"/>
  <c r="L95" i="10" s="1"/>
  <c r="P89" i="10"/>
  <c r="N89" i="10"/>
  <c r="L89" i="10"/>
  <c r="J89" i="10"/>
  <c r="R89" i="10" s="1"/>
  <c r="S89" i="10" s="1"/>
  <c r="P88" i="10"/>
  <c r="N88" i="10"/>
  <c r="L88" i="10"/>
  <c r="J88" i="10"/>
  <c r="R88" i="10" s="1"/>
  <c r="S88" i="10" s="1"/>
  <c r="P87" i="10"/>
  <c r="N87" i="10"/>
  <c r="L87" i="10"/>
  <c r="J87" i="10"/>
  <c r="R87" i="10" s="1"/>
  <c r="S87" i="10" s="1"/>
  <c r="H86" i="10"/>
  <c r="P86" i="10" s="1"/>
  <c r="N85" i="10"/>
  <c r="H85" i="10"/>
  <c r="P85" i="10" s="1"/>
  <c r="H58" i="10"/>
  <c r="H57" i="10"/>
  <c r="L57" i="10" s="1"/>
  <c r="P51" i="10"/>
  <c r="N51" i="10"/>
  <c r="L51" i="10"/>
  <c r="J51" i="10"/>
  <c r="P50" i="10"/>
  <c r="N50" i="10"/>
  <c r="L50" i="10"/>
  <c r="J50" i="10"/>
  <c r="P49" i="10"/>
  <c r="N49" i="10"/>
  <c r="L49" i="10"/>
  <c r="J49" i="10"/>
  <c r="H48" i="10"/>
  <c r="P48" i="10" s="1"/>
  <c r="H47" i="10"/>
  <c r="H22" i="10"/>
  <c r="N22" i="10" s="1"/>
  <c r="H34" i="10"/>
  <c r="L34" i="10" s="1"/>
  <c r="H33" i="10"/>
  <c r="L33" i="10" s="1"/>
  <c r="P14" i="10"/>
  <c r="P15" i="10"/>
  <c r="P16" i="10"/>
  <c r="N14" i="10"/>
  <c r="N15" i="10"/>
  <c r="N16" i="10"/>
  <c r="L14" i="10"/>
  <c r="L15" i="10"/>
  <c r="L16" i="10"/>
  <c r="J14" i="10"/>
  <c r="J15" i="10"/>
  <c r="J16" i="10"/>
  <c r="R50" i="10" l="1"/>
  <c r="S50" i="10" s="1"/>
  <c r="U50" i="10" s="1"/>
  <c r="V50" i="10" s="1"/>
  <c r="N86" i="10"/>
  <c r="J85" i="10"/>
  <c r="L86" i="10"/>
  <c r="R49" i="10"/>
  <c r="S49" i="10" s="1"/>
  <c r="U49" i="10" s="1"/>
  <c r="V49" i="10" s="1"/>
  <c r="R51" i="10"/>
  <c r="S51" i="10" s="1"/>
  <c r="U51" i="10" s="1"/>
  <c r="V51" i="10" s="1"/>
  <c r="J86" i="10"/>
  <c r="J95" i="10"/>
  <c r="P95" i="10"/>
  <c r="L96" i="10"/>
  <c r="P96" i="10"/>
  <c r="J96" i="10"/>
  <c r="U87" i="10"/>
  <c r="V87" i="10" s="1"/>
  <c r="U88" i="10"/>
  <c r="V88" i="10" s="1"/>
  <c r="U89" i="10"/>
  <c r="V89" i="10" s="1"/>
  <c r="L85" i="10"/>
  <c r="L48" i="10"/>
  <c r="J48" i="10"/>
  <c r="J57" i="10"/>
  <c r="N48" i="10"/>
  <c r="P57" i="10"/>
  <c r="L58" i="10"/>
  <c r="P58" i="10"/>
  <c r="J58" i="10"/>
  <c r="P47" i="10"/>
  <c r="N47" i="10"/>
  <c r="L47" i="10"/>
  <c r="J47" i="10"/>
  <c r="P22" i="10"/>
  <c r="J22" i="10"/>
  <c r="L22" i="10"/>
  <c r="P34" i="10"/>
  <c r="R15" i="10"/>
  <c r="S15" i="10" s="1"/>
  <c r="U15" i="10" s="1"/>
  <c r="R14" i="10"/>
  <c r="S14" i="10" s="1"/>
  <c r="U14" i="10" s="1"/>
  <c r="V14" i="10" s="1"/>
  <c r="R16" i="10"/>
  <c r="S16" i="10" s="1"/>
  <c r="U16" i="10" s="1"/>
  <c r="V16" i="10" s="1"/>
  <c r="J33" i="10"/>
  <c r="P33" i="10"/>
  <c r="J34" i="10"/>
  <c r="Q85" i="10" l="1"/>
  <c r="R85" i="10" s="1"/>
  <c r="S85" i="10" s="1"/>
  <c r="Q95" i="10"/>
  <c r="R95" i="10" s="1"/>
  <c r="S95" i="10" s="1"/>
  <c r="U95" i="10" s="1"/>
  <c r="V95" i="10" s="1"/>
  <c r="Q86" i="10"/>
  <c r="R86" i="10" s="1"/>
  <c r="S86" i="10" s="1"/>
  <c r="Q48" i="10"/>
  <c r="R48" i="10" s="1"/>
  <c r="S48" i="10" s="1"/>
  <c r="U48" i="10" s="1"/>
  <c r="V48" i="10" s="1"/>
  <c r="Q96" i="10"/>
  <c r="R96" i="10" s="1"/>
  <c r="S96" i="10" s="1"/>
  <c r="U86" i="10"/>
  <c r="V86" i="10" s="1"/>
  <c r="Q57" i="10"/>
  <c r="R57" i="10" s="1"/>
  <c r="S57" i="10" s="1"/>
  <c r="U57" i="10" s="1"/>
  <c r="V57" i="10" s="1"/>
  <c r="Q47" i="10"/>
  <c r="R47" i="10" s="1"/>
  <c r="S47" i="10" s="1"/>
  <c r="Q58" i="10"/>
  <c r="R58" i="10" s="1"/>
  <c r="S58" i="10" s="1"/>
  <c r="Q22" i="10"/>
  <c r="R22" i="10" s="1"/>
  <c r="S22" i="10" s="1"/>
  <c r="Q34" i="10"/>
  <c r="R34" i="10" s="1"/>
  <c r="S34" i="10" s="1"/>
  <c r="U34" i="10" s="1"/>
  <c r="V34" i="10" s="1"/>
  <c r="V15" i="10"/>
  <c r="Q33" i="10"/>
  <c r="R33" i="10" s="1"/>
  <c r="S33" i="10" s="1"/>
  <c r="W52" i="10" l="1"/>
  <c r="W63" i="10" s="1"/>
  <c r="U47" i="10"/>
  <c r="V47" i="10" s="1"/>
  <c r="W90" i="10"/>
  <c r="U85" i="10"/>
  <c r="W91" i="10" s="1"/>
  <c r="W59" i="10"/>
  <c r="U96" i="10"/>
  <c r="V96" i="10" s="1"/>
  <c r="U58" i="10"/>
  <c r="V58" i="10" s="1"/>
  <c r="W23" i="10"/>
  <c r="U22" i="10"/>
  <c r="W24" i="10" s="1"/>
  <c r="W35" i="10"/>
  <c r="U33" i="10"/>
  <c r="W94" i="10" l="1"/>
  <c r="E32" i="7" s="1"/>
  <c r="V85" i="10"/>
  <c r="V22" i="10"/>
  <c r="W53" i="10"/>
  <c r="W26" i="10"/>
  <c r="V33" i="10"/>
  <c r="W36" i="10"/>
  <c r="F30" i="7"/>
  <c r="D12" i="7"/>
  <c r="H12" i="7" s="1"/>
  <c r="L12" i="7" s="1"/>
  <c r="G13" i="7"/>
  <c r="K13" i="7"/>
  <c r="G14" i="7"/>
  <c r="K14" i="7"/>
  <c r="G15" i="7"/>
  <c r="K15" i="7"/>
  <c r="G16" i="7"/>
  <c r="K16" i="7"/>
  <c r="D26" i="7"/>
  <c r="G26" i="7"/>
  <c r="K26" i="7"/>
  <c r="G27" i="7"/>
  <c r="K27" i="7"/>
  <c r="G28" i="7"/>
  <c r="K28" i="7"/>
  <c r="D29" i="7"/>
  <c r="G29" i="7"/>
  <c r="K29" i="7"/>
  <c r="G30" i="7"/>
  <c r="K30" i="7"/>
  <c r="D31" i="7"/>
  <c r="G31" i="7"/>
  <c r="K31" i="7"/>
  <c r="F32" i="7"/>
  <c r="G32" i="7"/>
  <c r="I32" i="7" s="1"/>
  <c r="K32" i="7"/>
  <c r="G33" i="7"/>
  <c r="K33" i="7"/>
  <c r="G34" i="7"/>
  <c r="K34" i="7"/>
  <c r="H31" i="7" l="1"/>
  <c r="H28" i="7"/>
  <c r="L28" i="7" s="1"/>
  <c r="H27" i="7"/>
  <c r="L27" i="7" s="1"/>
  <c r="H33" i="7"/>
  <c r="L33" i="7" s="1"/>
  <c r="D34" i="7"/>
  <c r="H34" i="7" s="1"/>
  <c r="L34" i="7" s="1"/>
  <c r="H29" i="7"/>
  <c r="L29" i="7" s="1"/>
  <c r="E29" i="7"/>
  <c r="F29" i="7" s="1"/>
  <c r="H26" i="7"/>
  <c r="L26" i="7" s="1"/>
  <c r="I30" i="7"/>
  <c r="M30" i="7" s="1"/>
  <c r="H13" i="7"/>
  <c r="L13" i="7" s="1"/>
  <c r="H16" i="7"/>
  <c r="L16" i="7" s="1"/>
  <c r="H14" i="7"/>
  <c r="L14" i="7" s="1"/>
  <c r="L31" i="7"/>
  <c r="M32" i="7"/>
  <c r="H30" i="7"/>
  <c r="L30" i="7" s="1"/>
  <c r="H32" i="7"/>
  <c r="L32" i="7" s="1"/>
  <c r="H15" i="7"/>
  <c r="L15" i="7" s="1"/>
  <c r="C7" i="15"/>
  <c r="I29" i="7" l="1"/>
  <c r="J29" i="7" s="1"/>
  <c r="N32" i="7"/>
  <c r="J30" i="7"/>
  <c r="J32" i="7"/>
  <c r="N30" i="7"/>
  <c r="D12" i="15"/>
  <c r="C12" i="15"/>
  <c r="M29" i="7" l="1"/>
  <c r="N29" i="7" s="1"/>
  <c r="D7" i="15" l="1"/>
  <c r="E6" i="15"/>
  <c r="H6" i="15" s="1"/>
  <c r="E11" i="15"/>
  <c r="H11" i="15" s="1"/>
  <c r="I21" i="7" s="1"/>
  <c r="J6" i="15" l="1"/>
  <c r="I19" i="7"/>
  <c r="M19" i="7" s="1"/>
  <c r="J11" i="15"/>
  <c r="M20" i="7"/>
  <c r="E12" i="15"/>
  <c r="E7" i="15"/>
  <c r="M21" i="7" l="1"/>
  <c r="M22" i="7"/>
  <c r="H27" i="10"/>
  <c r="H28" i="10"/>
  <c r="P28" i="10" l="1"/>
  <c r="L28" i="10"/>
  <c r="J28" i="10"/>
  <c r="Q28" i="10" l="1"/>
  <c r="R28" i="10" s="1"/>
  <c r="S28" i="10" s="1"/>
  <c r="U28" i="10" l="1"/>
  <c r="V28" i="10" s="1"/>
  <c r="W103" i="10" l="1"/>
  <c r="W81" i="10"/>
  <c r="H73" i="10"/>
  <c r="H72" i="10"/>
  <c r="H71" i="10"/>
  <c r="H70" i="10"/>
  <c r="H69" i="10"/>
  <c r="W65" i="10"/>
  <c r="J27" i="10"/>
  <c r="H13" i="10"/>
  <c r="H12" i="10"/>
  <c r="P12" i="10" s="1"/>
  <c r="H7" i="10"/>
  <c r="L7" i="10" s="1"/>
  <c r="P13" i="10" l="1"/>
  <c r="N13" i="10"/>
  <c r="L13" i="10"/>
  <c r="J13" i="10"/>
  <c r="N72" i="10"/>
  <c r="O72" i="10" s="1"/>
  <c r="P72" i="10" s="1"/>
  <c r="N70" i="10"/>
  <c r="O70" i="10" s="1"/>
  <c r="P70" i="10" s="1"/>
  <c r="L70" i="10"/>
  <c r="N71" i="10"/>
  <c r="O71" i="10" s="1"/>
  <c r="P71" i="10" s="1"/>
  <c r="J70" i="10"/>
  <c r="J71" i="10"/>
  <c r="P27" i="10"/>
  <c r="N7" i="10"/>
  <c r="L72" i="10"/>
  <c r="J69" i="10"/>
  <c r="N69" i="10"/>
  <c r="O69" i="10" s="1"/>
  <c r="P69" i="10" s="1"/>
  <c r="J72" i="10"/>
  <c r="J12" i="10"/>
  <c r="N12" i="10"/>
  <c r="J7" i="10"/>
  <c r="P7" i="10"/>
  <c r="L12" i="10"/>
  <c r="N73" i="10"/>
  <c r="O73" i="10" s="1"/>
  <c r="P73" i="10" s="1"/>
  <c r="J73" i="10"/>
  <c r="L27" i="10"/>
  <c r="W108" i="10"/>
  <c r="L73" i="10"/>
  <c r="L69" i="10"/>
  <c r="L71" i="10"/>
  <c r="Q12" i="10" l="1"/>
  <c r="R12" i="10" s="1"/>
  <c r="S12" i="10" s="1"/>
  <c r="Q70" i="10"/>
  <c r="R70" i="10" s="1"/>
  <c r="S70" i="10" s="1"/>
  <c r="U70" i="10" s="1"/>
  <c r="V70" i="10" s="1"/>
  <c r="Q72" i="10"/>
  <c r="R72" i="10" s="1"/>
  <c r="S72" i="10" s="1"/>
  <c r="U72" i="10" s="1"/>
  <c r="V72" i="10" s="1"/>
  <c r="Q27" i="10"/>
  <c r="R27" i="10" s="1"/>
  <c r="S27" i="10" s="1"/>
  <c r="W29" i="10" s="1"/>
  <c r="Q13" i="10"/>
  <c r="Q69" i="10"/>
  <c r="R69" i="10" s="1"/>
  <c r="S69" i="10" s="1"/>
  <c r="U69" i="10" s="1"/>
  <c r="V69" i="10" s="1"/>
  <c r="Q71" i="10"/>
  <c r="R71" i="10" s="1"/>
  <c r="S71" i="10" s="1"/>
  <c r="Q73" i="10"/>
  <c r="R73" i="10" s="1"/>
  <c r="S73" i="10" s="1"/>
  <c r="Q7" i="10"/>
  <c r="R7" i="10" s="1"/>
  <c r="S7" i="10" s="1"/>
  <c r="W8" i="10" s="1"/>
  <c r="R13" i="10" l="1"/>
  <c r="S13" i="10" s="1"/>
  <c r="U13" i="10" s="1"/>
  <c r="V13" i="10" s="1"/>
  <c r="U27" i="10"/>
  <c r="W30" i="10" s="1"/>
  <c r="W66" i="10"/>
  <c r="U7" i="10"/>
  <c r="W9" i="10" s="1"/>
  <c r="W11" i="10" s="1"/>
  <c r="E13" i="7" s="1"/>
  <c r="U73" i="10"/>
  <c r="V73" i="10" s="1"/>
  <c r="W74" i="10"/>
  <c r="U71" i="10"/>
  <c r="V71" i="10" s="1"/>
  <c r="U12" i="10"/>
  <c r="W97" i="10"/>
  <c r="I13" i="7" l="1"/>
  <c r="F13" i="7"/>
  <c r="W101" i="10"/>
  <c r="W32" i="10"/>
  <c r="E15" i="7" s="1"/>
  <c r="I15" i="7" s="1"/>
  <c r="W98" i="10"/>
  <c r="W100" i="10" s="1"/>
  <c r="E33" i="7" s="1"/>
  <c r="W60" i="10"/>
  <c r="W56" i="10"/>
  <c r="E27" i="7" s="1"/>
  <c r="W18" i="10"/>
  <c r="Z106" i="10" s="1"/>
  <c r="W17" i="10"/>
  <c r="V27" i="10"/>
  <c r="W38" i="10"/>
  <c r="E16" i="7" s="1"/>
  <c r="I16" i="7" s="1"/>
  <c r="W75" i="10"/>
  <c r="W80" i="10" s="1"/>
  <c r="V12" i="10"/>
  <c r="W79" i="10"/>
  <c r="W82" i="10"/>
  <c r="V7" i="10"/>
  <c r="F33" i="7" l="1"/>
  <c r="E31" i="7"/>
  <c r="I33" i="7"/>
  <c r="F27" i="7"/>
  <c r="I27" i="7"/>
  <c r="M13" i="7"/>
  <c r="N13" i="7" s="1"/>
  <c r="J13" i="7"/>
  <c r="W39" i="10"/>
  <c r="W106" i="10" s="1"/>
  <c r="Y106" i="10"/>
  <c r="F15" i="7"/>
  <c r="F16" i="7"/>
  <c r="W62" i="10"/>
  <c r="E28" i="7" s="1"/>
  <c r="E26" i="7" s="1"/>
  <c r="W64" i="10"/>
  <c r="W67" i="10" s="1"/>
  <c r="W102" i="10"/>
  <c r="W105" i="10" s="1"/>
  <c r="W21" i="10"/>
  <c r="E14" i="7" s="1"/>
  <c r="I14" i="7" s="1"/>
  <c r="W40" i="10"/>
  <c r="W83" i="10"/>
  <c r="W109" i="10"/>
  <c r="W78" i="10"/>
  <c r="I26" i="7" l="1"/>
  <c r="F26" i="7"/>
  <c r="J33" i="7"/>
  <c r="M33" i="7"/>
  <c r="N33" i="7" s="1"/>
  <c r="M27" i="7"/>
  <c r="N27" i="7" s="1"/>
  <c r="J27" i="7"/>
  <c r="I31" i="7"/>
  <c r="F31" i="7"/>
  <c r="F28" i="7"/>
  <c r="I28" i="7"/>
  <c r="F14" i="7"/>
  <c r="E12" i="7"/>
  <c r="I12" i="7" s="1"/>
  <c r="M12" i="7" s="1"/>
  <c r="M15" i="7"/>
  <c r="N15" i="7" s="1"/>
  <c r="J15" i="7"/>
  <c r="M16" i="7"/>
  <c r="N16" i="7" s="1"/>
  <c r="J16" i="7"/>
  <c r="W107" i="10"/>
  <c r="W43" i="10"/>
  <c r="J31" i="7" l="1"/>
  <c r="M31" i="7"/>
  <c r="N31" i="7" s="1"/>
  <c r="J28" i="7"/>
  <c r="M28" i="7"/>
  <c r="N28" i="7" s="1"/>
  <c r="J26" i="7"/>
  <c r="M26" i="7"/>
  <c r="N26" i="7" s="1"/>
  <c r="E34" i="7"/>
  <c r="F34" i="7" s="1"/>
  <c r="M14" i="7"/>
  <c r="N14" i="7" s="1"/>
  <c r="J14" i="7"/>
  <c r="W110" i="10"/>
  <c r="N12" i="7"/>
  <c r="J12" i="7"/>
  <c r="I34" i="7"/>
  <c r="M34" i="7" l="1"/>
  <c r="N34" i="7" s="1"/>
  <c r="J34" i="7"/>
</calcChain>
</file>

<file path=xl/sharedStrings.xml><?xml version="1.0" encoding="utf-8"?>
<sst xmlns="http://schemas.openxmlformats.org/spreadsheetml/2006/main" count="341" uniqueCount="132">
  <si>
    <t>1.</t>
  </si>
  <si>
    <t>2.</t>
  </si>
  <si>
    <t>3.</t>
  </si>
  <si>
    <t>4.</t>
  </si>
  <si>
    <t>5.</t>
  </si>
  <si>
    <t>руб.</t>
  </si>
  <si>
    <t>№ п/п</t>
  </si>
  <si>
    <t>1.1.</t>
  </si>
  <si>
    <t>1.2.</t>
  </si>
  <si>
    <t>4.1.</t>
  </si>
  <si>
    <t>4.2.</t>
  </si>
  <si>
    <t>Наименование мероприятий</t>
  </si>
  <si>
    <t>1</t>
  </si>
  <si>
    <t>1.3.</t>
  </si>
  <si>
    <t>1.4.</t>
  </si>
  <si>
    <t>5.1.</t>
  </si>
  <si>
    <t>6.1.</t>
  </si>
  <si>
    <t>6.2.</t>
  </si>
  <si>
    <t>Проверка сетевой организацией  выполнения заявителем ТУ, всего, в том числе :</t>
  </si>
  <si>
    <t>Общехозяйственные расходы</t>
  </si>
  <si>
    <t>Фактические действия по присоединению и обеспечению работы Устройств в электрической сети, всего, в том числе:</t>
  </si>
  <si>
    <t>6.</t>
  </si>
  <si>
    <t>Перечень работ</t>
  </si>
  <si>
    <t>Должность</t>
  </si>
  <si>
    <t>Выплаты, связанные с режимом работы, с условиями труда</t>
  </si>
  <si>
    <t>Вознаграждение за выслугу лет</t>
  </si>
  <si>
    <t>Выплаты по итогам года</t>
  </si>
  <si>
    <t>Районный коэф-т гр.(7+8+9+10) *0,15; руб.</t>
  </si>
  <si>
    <t>Всего оплата труда, гр.(13+14)*гр3 руб.</t>
  </si>
  <si>
    <t>Итого расходы на 1 заявку, руб.</t>
  </si>
  <si>
    <t>%</t>
  </si>
  <si>
    <t>Прием заявки и проверка прилагаемых документов</t>
  </si>
  <si>
    <t>Итого расходы</t>
  </si>
  <si>
    <t>Водитель автомобиля</t>
  </si>
  <si>
    <t>3.3.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</si>
  <si>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</si>
  <si>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Должность специалиста</t>
  </si>
  <si>
    <t>Отчисления на социальные нужды</t>
  </si>
  <si>
    <t>Заработная плата</t>
  </si>
  <si>
    <t>Оклад, руб.</t>
  </si>
  <si>
    <t>Месячный фонд рабочего времени, час.</t>
  </si>
  <si>
    <t>Среднечасовая тарифная ставка; руб.</t>
  </si>
  <si>
    <t>Премия руб.</t>
  </si>
  <si>
    <t>итого оплата труда по мероприятию, гр.13*гр.4</t>
  </si>
  <si>
    <t>Определение предполагаемой точки присоединения. Определение схемы электроснабжения. Определение растояния от границ участка Заявителя до ближайшего участка электрической сети, имеющей класс напряжения указанный в заявке</t>
  </si>
  <si>
    <t>Расходы на бензин</t>
  </si>
  <si>
    <t xml:space="preserve">Отчисления на соц. страх.  </t>
  </si>
  <si>
    <t xml:space="preserve">Подготовка проекта ТУ, написание ТУ, Согласование ТУ, подписание ТУ </t>
  </si>
  <si>
    <t>Подготовка и подписание договора об осуществлении технологического присоединения</t>
  </si>
  <si>
    <t>Проверка сетевой организацией выполненния заявителем ТУ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</si>
  <si>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</si>
  <si>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</si>
  <si>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</t>
  </si>
  <si>
    <t>Составление и выдача акта осмотра (обследования) присоединяемых электроустановок</t>
  </si>
  <si>
    <t>Выезд на место технологического присоединения для соправождения должностного лица органа федерального государственного энергетического надзора</t>
  </si>
  <si>
    <t>Итого по п.5</t>
  </si>
  <si>
    <t>Фактическое действие по присоединению и обеспечению работы Устройств в электрической сети</t>
  </si>
  <si>
    <t>Выполнение фактических действий по подключению энергопринимающих устройств Заявителя до момента подачи напряжения (коммутационные аппараты отключены) и фактический прием (подача напряжения и мощности  на объекты заявителя фиксация коммутационного аппарата в положение "включено")</t>
  </si>
  <si>
    <t>Подготовка и направление Заявителю акта об осуществлении технологического присоединения, акта границ ответственности и балансовой принадлежности</t>
  </si>
  <si>
    <t>Итого по п.6</t>
  </si>
  <si>
    <t>Итого п.4</t>
  </si>
  <si>
    <t>Итого п. 1.</t>
  </si>
  <si>
    <t xml:space="preserve">Итого расходы на технологическое  присоединение </t>
  </si>
  <si>
    <t xml:space="preserve">Выполнение сетевой организацией мероприятий, связанных со строительством "последней мили"                   </t>
  </si>
  <si>
    <t>Х</t>
  </si>
  <si>
    <t>Строительство пунктов секционирования</t>
  </si>
  <si>
    <t>3.4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</si>
  <si>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</si>
  <si>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</si>
  <si>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</si>
  <si>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Всего по технологическому присоединению</t>
  </si>
  <si>
    <t>Количество технологических присоединений (шт)</t>
  </si>
  <si>
    <t>Объем максимальной мощности                    (кВт)</t>
  </si>
  <si>
    <t>Итого среднечасовая оплата труда  гр. 7+8+9+10+11+12;  руб.</t>
  </si>
  <si>
    <t>Иные виды работ (при наличии)</t>
  </si>
  <si>
    <t>С 1.1</t>
  </si>
  <si>
    <t>С 1.2</t>
  </si>
  <si>
    <t>С 1.3</t>
  </si>
  <si>
    <t>С 1.4</t>
  </si>
  <si>
    <t>С 1</t>
  </si>
  <si>
    <t>Разбивка НВВ по каждому мероприятию, на 1 техприсоединение, ( руб.)</t>
  </si>
  <si>
    <t>Предложено предприятием</t>
  </si>
  <si>
    <t>Принято</t>
  </si>
  <si>
    <t>Отклонение</t>
  </si>
  <si>
    <t xml:space="preserve">Ставка для расчета платы по каждому мероприятию </t>
  </si>
  <si>
    <t xml:space="preserve">к  протоколу РЭК Омской области </t>
  </si>
  <si>
    <t>№ _____________ от ___________________2014 г.</t>
  </si>
  <si>
    <t>Разбивка НВВ по мероприятиям, на все техприсоединение, ( руб.)</t>
  </si>
  <si>
    <t>Приложение № 2.2</t>
  </si>
  <si>
    <t>Максимальная мощность, кВт</t>
  </si>
  <si>
    <t>Строительство воздушных линий ВЛ - 0,4 кВ</t>
  </si>
  <si>
    <t>3.1.1.</t>
  </si>
  <si>
    <t>3.1.2.</t>
  </si>
  <si>
    <t>Строительство воздушных  линий ВЛ - 10 (6) кВ</t>
  </si>
  <si>
    <t>3.2.1.</t>
  </si>
  <si>
    <t>3.2.2.</t>
  </si>
  <si>
    <t>Трудозатраты, час. Предложено предприятием</t>
  </si>
  <si>
    <t xml:space="preserve">Трудозатраты, час. Принято </t>
  </si>
  <si>
    <t>Размер ставки для расчета платы по каждому мероприятию (руб/кВт)</t>
  </si>
  <si>
    <t>№</t>
  </si>
  <si>
    <t>Наименование</t>
  </si>
  <si>
    <t>Сумма без НДС</t>
  </si>
  <si>
    <t>Сумма без учета НДС, руб.</t>
  </si>
  <si>
    <t>Воздушная линия</t>
  </si>
  <si>
    <t>Итого: (руб.)</t>
  </si>
  <si>
    <t>Кабельная линия</t>
  </si>
  <si>
    <t>Мощность, длина линий (кВт, км)</t>
  </si>
  <si>
    <t>Коэффициент изменения сметной стоимости на 4 кв.2014г</t>
  </si>
  <si>
    <t>Стандартизированная тарифная ставка в ценах на 4кв.2014г (руб/км), по данным РЭК</t>
  </si>
  <si>
    <t>По данным заявителя в ценах по состоянию на 2001г (руб/км)</t>
  </si>
  <si>
    <t>Строительство кабельных линий КЛ - 10 (6) кВ</t>
  </si>
  <si>
    <t>Строительство кабельных линий КЛ - 0,4 кВ</t>
  </si>
  <si>
    <t>Строительство КЛ-10(6) кВ кабель АСБ2лУ 3*70</t>
  </si>
  <si>
    <t>с2</t>
  </si>
  <si>
    <t>с3</t>
  </si>
  <si>
    <t>Зам главного энергетика</t>
  </si>
  <si>
    <t>Главный энергетик</t>
  </si>
  <si>
    <t>Главный энергетик (время на дорогу)</t>
  </si>
  <si>
    <t>Зам. Главного энергетика</t>
  </si>
  <si>
    <t>Зам. главного энергетика</t>
  </si>
  <si>
    <t>Зам. главного энергетика (время на дорогу)</t>
  </si>
  <si>
    <t>Строительство ВЛ -10(6) кВ СИП-3 1*50 мм2 (1-цепная)</t>
  </si>
  <si>
    <t>Строительство ВЛ -0,4 кВ СИП 5 4*25 мм2 (1-цепная)</t>
  </si>
  <si>
    <t>Строительство КЛ-0,4 кВ АВБбШв-1 4*25 мм2 (1 кабель в траншее)</t>
  </si>
  <si>
    <t>Строительство подстанции</t>
  </si>
  <si>
    <t>Стандартизированная тарифная ставка по состоянию на 2001г ( (руб/км)</t>
  </si>
  <si>
    <t>Ставка за единицу мощности, руб./кВт</t>
  </si>
  <si>
    <t>Строительство КТП-10(6)/0,4 кВ63 кВа с кабельным вводом, тупиковая</t>
  </si>
  <si>
    <t>Расчет необходимой валовой выручки по ООО "ПКЦ "Промжелдортранс"</t>
  </si>
  <si>
    <t>Ставка платы за технологическое присоединение к электрическим сетям ООО "ПКЦ "Промжелдортранс"</t>
  </si>
  <si>
    <t>Приказ РЭК по установлению тарифа на технологическое присоединение № 623/77 от 24.12.2014г.   Расходы  по осуществлению технологического присоединения  на 2015 год</t>
  </si>
  <si>
    <t>В мае 2015г техприсоединения к электрическим сетям не осуществлялось.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</si>
</sst>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0"/>
    <numFmt numFmtId="168" formatCode="#,##0.0"/>
    <numFmt numFmtId="169" formatCode="0.0;[Red]0.0"/>
    <numFmt numFmtId="170" formatCode="0.000"/>
    <numFmt numFmtId="171" formatCode="#,##0.000000"/>
    <numFmt numFmtId="172" formatCode="#,##0.00000"/>
  </numFmts>
  <fonts count="36" x14ac:knownFonts="1"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Times New Roman Cyr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 CYR"/>
      <charset val="204"/>
    </font>
    <font>
      <sz val="16"/>
      <name val="Times New Roman Cyr"/>
      <family val="1"/>
      <charset val="204"/>
    </font>
    <font>
      <sz val="16"/>
      <color theme="1"/>
      <name val="Times New Roman Cyr"/>
      <family val="1"/>
      <charset val="204"/>
    </font>
    <font>
      <b/>
      <sz val="16"/>
      <color theme="1"/>
      <name val="Times New Roman Cyr"/>
      <charset val="204"/>
    </font>
    <font>
      <sz val="16"/>
      <color theme="1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>
      <alignment horizontal="center" vertical="center" wrapText="1"/>
    </xf>
    <xf numFmtId="0" fontId="2" fillId="0" borderId="1" applyFont="0" applyFill="0" applyBorder="0" applyProtection="0">
      <alignment horizontal="center" vertical="center" wrapText="1"/>
    </xf>
    <xf numFmtId="0" fontId="1" fillId="0" borderId="0">
      <alignment horizontal="justify" vertical="center" wrapText="1"/>
    </xf>
    <xf numFmtId="0" fontId="2" fillId="0" borderId="1" applyFont="0" applyFill="0" applyBorder="0" applyProtection="0">
      <alignment horizontal="justify" vertical="center" wrapText="1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165" fontId="5" fillId="0" borderId="0" applyFont="0" applyFill="0" applyBorder="0" applyAlignment="0" applyProtection="0"/>
    <xf numFmtId="4" fontId="11" fillId="2" borderId="0" applyBorder="0">
      <alignment horizontal="right"/>
    </xf>
    <xf numFmtId="168" fontId="1" fillId="0" borderId="0">
      <alignment horizontal="center" vertical="center" wrapText="1"/>
    </xf>
    <xf numFmtId="168" fontId="1" fillId="0" borderId="1" applyFont="0" applyFill="0" applyBorder="0" applyProtection="0">
      <alignment horizontal="center" vertical="center"/>
    </xf>
    <xf numFmtId="168" fontId="2" fillId="0" borderId="1" applyFont="0" applyFill="0" applyBorder="0" applyProtection="0">
      <alignment horizontal="center" vertical="center"/>
    </xf>
    <xf numFmtId="165" fontId="7" fillId="0" borderId="0" applyFont="0" applyFill="0" applyBorder="0" applyAlignment="0" applyProtection="0"/>
  </cellStyleXfs>
  <cellXfs count="235">
    <xf numFmtId="0" fontId="0" fillId="0" borderId="0" xfId="0"/>
    <xf numFmtId="0" fontId="6" fillId="0" borderId="0" xfId="9" applyFont="1" applyFill="1"/>
    <xf numFmtId="0" fontId="6" fillId="0" borderId="0" xfId="9" applyFont="1" applyFill="1" applyBorder="1"/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9" applyFont="1" applyFill="1" applyAlignment="1">
      <alignment horizontal="left" vertical="center" wrapText="1"/>
    </xf>
    <xf numFmtId="2" fontId="13" fillId="0" borderId="0" xfId="0" applyNumberFormat="1" applyFont="1" applyFill="1" applyAlignment="1"/>
    <xf numFmtId="2" fontId="13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/>
    <xf numFmtId="2" fontId="13" fillId="0" borderId="0" xfId="0" applyNumberFormat="1" applyFont="1" applyFill="1" applyAlignment="1">
      <alignment horizontal="center" vertical="top" wrapText="1"/>
    </xf>
    <xf numFmtId="2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horizontal="left" vertical="center" wrapText="1"/>
    </xf>
    <xf numFmtId="2" fontId="14" fillId="0" borderId="0" xfId="0" applyNumberFormat="1" applyFont="1" applyFill="1" applyAlignment="1">
      <alignment horizontal="right" vertical="center"/>
    </xf>
    <xf numFmtId="2" fontId="16" fillId="0" borderId="1" xfId="0" applyNumberFormat="1" applyFont="1" applyFill="1" applyBorder="1"/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0" xfId="0" applyNumberFormat="1" applyFont="1" applyFill="1" applyBorder="1"/>
    <xf numFmtId="1" fontId="6" fillId="0" borderId="0" xfId="9" applyNumberFormat="1" applyFont="1" applyFill="1"/>
    <xf numFmtId="0" fontId="6" fillId="0" borderId="0" xfId="9" applyFont="1" applyFill="1" applyAlignment="1">
      <alignment horizontal="center" vertical="center"/>
    </xf>
    <xf numFmtId="170" fontId="13" fillId="0" borderId="0" xfId="0" applyNumberFormat="1" applyFont="1" applyFill="1" applyAlignment="1">
      <alignment horizontal="center" vertical="center" wrapText="1"/>
    </xf>
    <xf numFmtId="170" fontId="16" fillId="0" borderId="1" xfId="0" applyNumberFormat="1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49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vertical="center" wrapText="1"/>
    </xf>
    <xf numFmtId="2" fontId="5" fillId="0" borderId="0" xfId="9" applyNumberFormat="1" applyFont="1" applyFill="1" applyAlignment="1">
      <alignment horizontal="center" vertical="center" wrapText="1"/>
    </xf>
    <xf numFmtId="2" fontId="6" fillId="0" borderId="0" xfId="9" applyNumberFormat="1" applyFont="1" applyFill="1" applyAlignment="1">
      <alignment horizontal="center" vertical="center"/>
    </xf>
    <xf numFmtId="1" fontId="5" fillId="0" borderId="0" xfId="9" applyNumberFormat="1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5" fontId="5" fillId="0" borderId="0" xfId="22" applyFont="1" applyFill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170" fontId="13" fillId="0" borderId="0" xfId="0" applyNumberFormat="1" applyFont="1" applyFill="1" applyAlignment="1">
      <alignment horizontal="center" vertical="center"/>
    </xf>
    <xf numFmtId="170" fontId="16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/>
    </xf>
    <xf numFmtId="171" fontId="21" fillId="0" borderId="1" xfId="0" applyNumberFormat="1" applyFont="1" applyFill="1" applyBorder="1" applyAlignment="1">
      <alignment horizontal="center"/>
    </xf>
    <xf numFmtId="172" fontId="21" fillId="0" borderId="1" xfId="0" applyNumberFormat="1" applyFont="1" applyFill="1" applyBorder="1" applyAlignment="1">
      <alignment horizontal="center" vertical="center"/>
    </xf>
    <xf numFmtId="0" fontId="22" fillId="0" borderId="0" xfId="9" applyFont="1" applyFill="1"/>
    <xf numFmtId="49" fontId="17" fillId="0" borderId="0" xfId="9" applyNumberFormat="1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center" vertical="center" wrapText="1"/>
    </xf>
    <xf numFmtId="0" fontId="17" fillId="0" borderId="0" xfId="9" applyFont="1" applyFill="1" applyBorder="1" applyAlignment="1">
      <alignment horizontal="left" vertical="center" wrapText="1"/>
    </xf>
    <xf numFmtId="167" fontId="17" fillId="0" borderId="0" xfId="9" applyNumberFormat="1" applyFont="1" applyFill="1" applyBorder="1" applyAlignment="1">
      <alignment horizontal="center" vertical="center" wrapText="1"/>
    </xf>
    <xf numFmtId="0" fontId="22" fillId="0" borderId="0" xfId="9" applyFont="1" applyFill="1" applyAlignment="1">
      <alignment wrapText="1"/>
    </xf>
    <xf numFmtId="0" fontId="6" fillId="0" borderId="0" xfId="9" applyFont="1" applyFill="1" applyAlignment="1">
      <alignment wrapText="1"/>
    </xf>
    <xf numFmtId="0" fontId="6" fillId="0" borderId="0" xfId="9" applyFont="1" applyFill="1" applyBorder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2" fontId="13" fillId="3" borderId="0" xfId="0" applyNumberFormat="1" applyFont="1" applyFill="1"/>
    <xf numFmtId="2" fontId="23" fillId="3" borderId="0" xfId="0" applyNumberFormat="1" applyFont="1" applyFill="1"/>
    <xf numFmtId="2" fontId="13" fillId="4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vertical="center" wrapText="1"/>
    </xf>
    <xf numFmtId="2" fontId="13" fillId="4" borderId="0" xfId="0" applyNumberFormat="1" applyFont="1" applyFill="1"/>
    <xf numFmtId="2" fontId="13" fillId="5" borderId="0" xfId="0" applyNumberFormat="1" applyFont="1" applyFill="1"/>
    <xf numFmtId="2" fontId="16" fillId="3" borderId="1" xfId="0" applyNumberFormat="1" applyFont="1" applyFill="1" applyBorder="1"/>
    <xf numFmtId="170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right" vertical="center"/>
    </xf>
    <xf numFmtId="2" fontId="16" fillId="3" borderId="0" xfId="0" applyNumberFormat="1" applyFont="1" applyFill="1" applyBorder="1"/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/>
    </xf>
    <xf numFmtId="170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27" fillId="0" borderId="1" xfId="14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right" vertical="center" wrapText="1"/>
    </xf>
    <xf numFmtId="2" fontId="28" fillId="0" borderId="1" xfId="0" applyNumberFormat="1" applyFont="1" applyFill="1" applyBorder="1" applyAlignment="1">
      <alignment horizontal="left" vertical="center" wrapText="1"/>
    </xf>
    <xf numFmtId="170" fontId="28" fillId="0" borderId="1" xfId="0" applyNumberFormat="1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left" vertical="center" wrapText="1"/>
    </xf>
    <xf numFmtId="170" fontId="28" fillId="4" borderId="1" xfId="0" applyNumberFormat="1" applyFont="1" applyFill="1" applyBorder="1" applyAlignment="1">
      <alignment horizontal="center" vertical="center" wrapText="1"/>
    </xf>
    <xf numFmtId="170" fontId="16" fillId="4" borderId="1" xfId="0" applyNumberFormat="1" applyFont="1" applyFill="1" applyBorder="1" applyAlignment="1">
      <alignment horizontal="center" vertical="center" wrapText="1"/>
    </xf>
    <xf numFmtId="2" fontId="27" fillId="4" borderId="1" xfId="0" applyNumberFormat="1" applyFont="1" applyFill="1" applyBorder="1" applyAlignment="1">
      <alignment horizontal="center" vertical="center" wrapText="1"/>
    </xf>
    <xf numFmtId="2" fontId="27" fillId="4" borderId="1" xfId="14" applyNumberFormat="1" applyFont="1" applyFill="1" applyBorder="1" applyAlignment="1">
      <alignment horizontal="center" vertical="center" wrapText="1"/>
    </xf>
    <xf numFmtId="2" fontId="16" fillId="4" borderId="4" xfId="0" applyNumberFormat="1" applyFont="1" applyFill="1" applyBorder="1" applyAlignment="1">
      <alignment horizontal="right" vertical="center" wrapText="1"/>
    </xf>
    <xf numFmtId="170" fontId="27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right" vertical="center"/>
    </xf>
    <xf numFmtId="2" fontId="28" fillId="0" borderId="1" xfId="0" applyNumberFormat="1" applyFont="1" applyFill="1" applyBorder="1"/>
    <xf numFmtId="170" fontId="28" fillId="0" borderId="1" xfId="0" applyNumberFormat="1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170" fontId="28" fillId="4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left" vertical="center" wrapText="1"/>
    </xf>
    <xf numFmtId="170" fontId="29" fillId="3" borderId="1" xfId="0" applyNumberFormat="1" applyFont="1" applyFill="1" applyBorder="1" applyAlignment="1">
      <alignment horizontal="center" vertical="center" wrapText="1"/>
    </xf>
    <xf numFmtId="170" fontId="30" fillId="3" borderId="1" xfId="0" applyNumberFormat="1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right" vertical="center"/>
    </xf>
    <xf numFmtId="1" fontId="16" fillId="0" borderId="2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/>
    <xf numFmtId="170" fontId="27" fillId="3" borderId="1" xfId="0" applyNumberFormat="1" applyFont="1" applyFill="1" applyBorder="1" applyAlignment="1">
      <alignment horizontal="center" vertical="center" wrapText="1"/>
    </xf>
    <xf numFmtId="2" fontId="27" fillId="3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28" fillId="5" borderId="1" xfId="0" applyNumberFormat="1" applyFont="1" applyFill="1" applyBorder="1"/>
    <xf numFmtId="170" fontId="28" fillId="5" borderId="1" xfId="0" applyNumberFormat="1" applyFont="1" applyFill="1" applyBorder="1" applyAlignment="1">
      <alignment horizontal="center" vertical="center"/>
    </xf>
    <xf numFmtId="170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right" vertical="center"/>
    </xf>
    <xf numFmtId="2" fontId="16" fillId="3" borderId="3" xfId="0" applyNumberFormat="1" applyFont="1" applyFill="1" applyBorder="1"/>
    <xf numFmtId="170" fontId="16" fillId="3" borderId="3" xfId="0" applyNumberFormat="1" applyFont="1" applyFill="1" applyBorder="1" applyAlignment="1">
      <alignment horizontal="center" vertical="center"/>
    </xf>
    <xf numFmtId="170" fontId="27" fillId="3" borderId="3" xfId="0" applyNumberFormat="1" applyFont="1" applyFill="1" applyBorder="1" applyAlignment="1">
      <alignment horizontal="center" vertical="center" wrapText="1"/>
    </xf>
    <xf numFmtId="2" fontId="27" fillId="3" borderId="3" xfId="0" applyNumberFormat="1" applyFont="1" applyFill="1" applyBorder="1" applyAlignment="1">
      <alignment horizontal="center" vertical="center" wrapText="1"/>
    </xf>
    <xf numFmtId="2" fontId="16" fillId="3" borderId="3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left" vertical="center" wrapText="1"/>
    </xf>
    <xf numFmtId="2" fontId="27" fillId="0" borderId="0" xfId="0" applyNumberFormat="1" applyFont="1" applyFill="1"/>
    <xf numFmtId="170" fontId="27" fillId="0" borderId="0" xfId="0" applyNumberFormat="1" applyFont="1" applyFill="1" applyAlignment="1">
      <alignment horizontal="center" vertical="center"/>
    </xf>
    <xf numFmtId="170" fontId="27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right" vertical="center"/>
    </xf>
    <xf numFmtId="0" fontId="15" fillId="0" borderId="0" xfId="9" applyFont="1" applyFill="1" applyBorder="1" applyAlignment="1">
      <alignment horizontal="center" vertical="center" wrapText="1"/>
    </xf>
    <xf numFmtId="2" fontId="15" fillId="0" borderId="0" xfId="9" applyNumberFormat="1" applyFont="1" applyFill="1" applyBorder="1" applyAlignment="1">
      <alignment horizontal="center" vertical="center" wrapText="1"/>
    </xf>
    <xf numFmtId="0" fontId="32" fillId="0" borderId="0" xfId="9" applyFont="1" applyFill="1" applyAlignment="1">
      <alignment wrapText="1"/>
    </xf>
    <xf numFmtId="1" fontId="32" fillId="0" borderId="0" xfId="9" applyNumberFormat="1" applyFont="1" applyFill="1" applyAlignment="1">
      <alignment wrapText="1"/>
    </xf>
    <xf numFmtId="0" fontId="32" fillId="0" borderId="0" xfId="9" applyFont="1" applyFill="1" applyAlignment="1">
      <alignment horizontal="center" vertical="center" wrapText="1"/>
    </xf>
    <xf numFmtId="2" fontId="26" fillId="0" borderId="1" xfId="9" applyNumberFormat="1" applyFont="1" applyFill="1" applyBorder="1" applyAlignment="1">
      <alignment horizontal="center" vertical="center" wrapText="1"/>
    </xf>
    <xf numFmtId="166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center" vertical="center" wrapText="1"/>
    </xf>
    <xf numFmtId="49" fontId="26" fillId="0" borderId="1" xfId="9" applyNumberFormat="1" applyFont="1" applyFill="1" applyBorder="1" applyAlignment="1">
      <alignment horizontal="center" vertical="center" wrapText="1"/>
    </xf>
    <xf numFmtId="0" fontId="26" fillId="0" borderId="1" xfId="9" applyNumberFormat="1" applyFont="1" applyFill="1" applyBorder="1" applyAlignment="1">
      <alignment horizontal="center" vertical="center" wrapText="1"/>
    </xf>
    <xf numFmtId="1" fontId="26" fillId="0" borderId="1" xfId="9" applyNumberFormat="1" applyFont="1" applyFill="1" applyBorder="1" applyAlignment="1">
      <alignment horizontal="center" vertical="center" wrapText="1"/>
    </xf>
    <xf numFmtId="0" fontId="33" fillId="0" borderId="1" xfId="9" applyFont="1" applyFill="1" applyBorder="1" applyAlignment="1">
      <alignment horizontal="center" wrapText="1"/>
    </xf>
    <xf numFmtId="0" fontId="33" fillId="0" borderId="1" xfId="9" applyFont="1" applyFill="1" applyBorder="1" applyAlignment="1">
      <alignment horizontal="center" vertical="center" wrapText="1"/>
    </xf>
    <xf numFmtId="49" fontId="25" fillId="0" borderId="1" xfId="9" applyNumberFormat="1" applyFont="1" applyFill="1" applyBorder="1" applyAlignment="1">
      <alignment horizontal="center" vertical="center" wrapText="1"/>
    </xf>
    <xf numFmtId="0" fontId="25" fillId="0" borderId="1" xfId="9" applyFont="1" applyFill="1" applyBorder="1" applyAlignment="1">
      <alignment horizontal="left" vertical="center" wrapText="1"/>
    </xf>
    <xf numFmtId="0" fontId="25" fillId="0" borderId="1" xfId="9" applyFont="1" applyFill="1" applyBorder="1" applyAlignment="1">
      <alignment horizontal="center" vertical="center" wrapText="1"/>
    </xf>
    <xf numFmtId="2" fontId="25" fillId="0" borderId="1" xfId="9" applyNumberFormat="1" applyFont="1" applyFill="1" applyBorder="1" applyAlignment="1">
      <alignment horizontal="center" vertical="center" wrapText="1"/>
    </xf>
    <xf numFmtId="4" fontId="25" fillId="0" borderId="1" xfId="9" applyNumberFormat="1" applyFont="1" applyFill="1" applyBorder="1" applyAlignment="1">
      <alignment horizontal="center" vertical="center" wrapText="1"/>
    </xf>
    <xf numFmtId="1" fontId="25" fillId="0" borderId="1" xfId="9" applyNumberFormat="1" applyFont="1" applyFill="1" applyBorder="1" applyAlignment="1">
      <alignment horizontal="center" vertical="center" wrapText="1"/>
    </xf>
    <xf numFmtId="2" fontId="25" fillId="3" borderId="1" xfId="9" applyNumberFormat="1" applyFont="1" applyFill="1" applyBorder="1" applyAlignment="1">
      <alignment horizontal="center" vertical="center" wrapText="1"/>
    </xf>
    <xf numFmtId="2" fontId="34" fillId="3" borderId="1" xfId="9" applyNumberFormat="1" applyFont="1" applyFill="1" applyBorder="1" applyAlignment="1">
      <alignment horizontal="center" vertical="center" wrapText="1"/>
    </xf>
    <xf numFmtId="2" fontId="33" fillId="0" borderId="1" xfId="9" applyNumberFormat="1" applyFont="1" applyFill="1" applyBorder="1" applyAlignment="1">
      <alignment horizontal="center" vertical="center" wrapText="1"/>
    </xf>
    <xf numFmtId="0" fontId="26" fillId="0" borderId="1" xfId="9" applyFont="1" applyFill="1" applyBorder="1" applyAlignment="1">
      <alignment horizontal="left" vertical="center" wrapText="1"/>
    </xf>
    <xf numFmtId="4" fontId="26" fillId="0" borderId="1" xfId="9" applyNumberFormat="1" applyFont="1" applyFill="1" applyBorder="1" applyAlignment="1">
      <alignment horizontal="center" vertical="center" wrapText="1"/>
    </xf>
    <xf numFmtId="2" fontId="35" fillId="0" borderId="1" xfId="9" applyNumberFormat="1" applyFont="1" applyFill="1" applyBorder="1" applyAlignment="1">
      <alignment horizontal="center" vertical="center" wrapText="1"/>
    </xf>
    <xf numFmtId="2" fontId="34" fillId="0" borderId="1" xfId="9" applyNumberFormat="1" applyFont="1" applyFill="1" applyBorder="1" applyAlignment="1">
      <alignment horizontal="center" vertical="center" wrapText="1"/>
    </xf>
    <xf numFmtId="170" fontId="34" fillId="3" borderId="1" xfId="9" applyNumberFormat="1" applyFont="1" applyFill="1" applyBorder="1" applyAlignment="1">
      <alignment horizontal="center" vertical="center" wrapText="1"/>
    </xf>
    <xf numFmtId="49" fontId="24" fillId="0" borderId="0" xfId="9" applyNumberFormat="1" applyFont="1" applyFill="1" applyAlignment="1">
      <alignment horizontal="center" vertical="center" wrapText="1"/>
    </xf>
    <xf numFmtId="0" fontId="24" fillId="0" borderId="0" xfId="9" applyFont="1" applyFill="1" applyAlignment="1">
      <alignment horizontal="left" vertical="center" wrapText="1"/>
    </xf>
    <xf numFmtId="0" fontId="24" fillId="0" borderId="0" xfId="9" applyFont="1" applyFill="1" applyAlignment="1">
      <alignment horizontal="center" vertical="center" wrapText="1"/>
    </xf>
    <xf numFmtId="2" fontId="24" fillId="0" borderId="0" xfId="9" applyNumberFormat="1" applyFont="1" applyFill="1" applyAlignment="1">
      <alignment horizontal="center" vertical="center" wrapText="1"/>
    </xf>
    <xf numFmtId="4" fontId="32" fillId="0" borderId="0" xfId="9" applyNumberFormat="1" applyFont="1" applyFill="1" applyAlignment="1">
      <alignment wrapText="1"/>
    </xf>
    <xf numFmtId="2" fontId="16" fillId="0" borderId="3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left" vertical="center" wrapText="1"/>
    </xf>
    <xf numFmtId="2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2" fontId="27" fillId="0" borderId="3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27" fillId="0" borderId="2" xfId="0" applyNumberFormat="1" applyFont="1" applyFill="1" applyBorder="1" applyAlignment="1">
      <alignment horizontal="center" vertical="center"/>
    </xf>
    <xf numFmtId="2" fontId="27" fillId="0" borderId="3" xfId="0" applyNumberFormat="1" applyFont="1" applyFill="1" applyBorder="1" applyAlignment="1">
      <alignment horizontal="left" vertical="center" wrapText="1"/>
    </xf>
    <xf numFmtId="2" fontId="27" fillId="0" borderId="5" xfId="0" applyNumberFormat="1" applyFont="1" applyFill="1" applyBorder="1" applyAlignment="1">
      <alignment horizontal="left" vertical="center" wrapText="1"/>
    </xf>
    <xf numFmtId="2" fontId="27" fillId="0" borderId="2" xfId="0" applyNumberFormat="1" applyFont="1" applyFill="1" applyBorder="1" applyAlignment="1">
      <alignment horizontal="left" vertical="center" wrapText="1"/>
    </xf>
    <xf numFmtId="0" fontId="31" fillId="0" borderId="5" xfId="0" applyFont="1" applyBorder="1"/>
    <xf numFmtId="166" fontId="27" fillId="0" borderId="3" xfId="0" applyNumberFormat="1" applyFont="1" applyFill="1" applyBorder="1" applyAlignment="1">
      <alignment horizontal="center" vertical="center" wrapText="1"/>
    </xf>
    <xf numFmtId="166" fontId="27" fillId="0" borderId="5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left" vertical="center" wrapText="1"/>
    </xf>
    <xf numFmtId="2" fontId="27" fillId="0" borderId="3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2" fontId="27" fillId="0" borderId="1" xfId="0" quotePrefix="1" applyNumberFormat="1" applyFont="1" applyFill="1" applyBorder="1" applyAlignment="1">
      <alignment horizontal="center" vertical="center" wrapText="1"/>
    </xf>
    <xf numFmtId="2" fontId="27" fillId="0" borderId="5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" fontId="27" fillId="0" borderId="6" xfId="0" applyNumberFormat="1" applyFont="1" applyFill="1" applyBorder="1" applyAlignment="1">
      <alignment horizontal="center" vertical="center" wrapText="1"/>
    </xf>
    <xf numFmtId="1" fontId="27" fillId="0" borderId="4" xfId="0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2" fontId="27" fillId="0" borderId="7" xfId="0" quotePrefix="1" applyNumberFormat="1" applyFont="1" applyFill="1" applyBorder="1" applyAlignment="1">
      <alignment horizontal="center" vertical="center" wrapText="1"/>
    </xf>
    <xf numFmtId="2" fontId="27" fillId="0" borderId="8" xfId="0" quotePrefix="1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1" xfId="0" quotePrefix="1" applyNumberFormat="1" applyFont="1" applyFill="1" applyBorder="1" applyAlignment="1">
      <alignment horizontal="center" vertical="center" wrapText="1"/>
    </xf>
    <xf numFmtId="169" fontId="26" fillId="0" borderId="3" xfId="9" applyNumberFormat="1" applyFont="1" applyFill="1" applyBorder="1" applyAlignment="1">
      <alignment horizontal="center" vertical="center" wrapText="1"/>
    </xf>
    <xf numFmtId="169" fontId="26" fillId="0" borderId="2" xfId="9" applyNumberFormat="1" applyFont="1" applyFill="1" applyBorder="1" applyAlignment="1">
      <alignment horizontal="center" vertical="center" wrapText="1"/>
    </xf>
    <xf numFmtId="1" fontId="26" fillId="0" borderId="3" xfId="9" applyNumberFormat="1" applyFont="1" applyFill="1" applyBorder="1" applyAlignment="1">
      <alignment horizontal="center" vertical="center" wrapText="1"/>
    </xf>
    <xf numFmtId="1" fontId="26" fillId="0" borderId="2" xfId="9" applyNumberFormat="1" applyFont="1" applyFill="1" applyBorder="1" applyAlignment="1">
      <alignment horizontal="center" vertical="center" wrapText="1"/>
    </xf>
    <xf numFmtId="49" fontId="13" fillId="0" borderId="0" xfId="9" applyNumberFormat="1" applyFont="1" applyFill="1" applyAlignment="1">
      <alignment horizontal="right" vertical="center" wrapText="1"/>
    </xf>
    <xf numFmtId="49" fontId="5" fillId="0" borderId="0" xfId="9" applyNumberFormat="1" applyFont="1" applyFill="1" applyAlignment="1">
      <alignment horizontal="right" vertical="center" wrapText="1"/>
    </xf>
    <xf numFmtId="0" fontId="15" fillId="0" borderId="0" xfId="9" applyFont="1" applyFill="1" applyBorder="1" applyAlignment="1">
      <alignment horizontal="center" vertical="center" wrapText="1"/>
    </xf>
    <xf numFmtId="166" fontId="26" fillId="0" borderId="6" xfId="9" applyNumberFormat="1" applyFont="1" applyFill="1" applyBorder="1" applyAlignment="1">
      <alignment horizontal="center" vertical="center" wrapText="1"/>
    </xf>
    <xf numFmtId="166" fontId="26" fillId="0" borderId="9" xfId="9" applyNumberFormat="1" applyFont="1" applyFill="1" applyBorder="1" applyAlignment="1">
      <alignment horizontal="center" vertical="center" wrapText="1"/>
    </xf>
    <xf numFmtId="166" fontId="26" fillId="0" borderId="4" xfId="9" applyNumberFormat="1" applyFont="1" applyFill="1" applyBorder="1" applyAlignment="1">
      <alignment horizontal="center" vertical="center" wrapText="1"/>
    </xf>
    <xf numFmtId="169" fontId="26" fillId="0" borderId="6" xfId="9" applyNumberFormat="1" applyFont="1" applyFill="1" applyBorder="1" applyAlignment="1">
      <alignment horizontal="center" vertical="center" wrapText="1"/>
    </xf>
    <xf numFmtId="169" fontId="26" fillId="0" borderId="9" xfId="9" applyNumberFormat="1" applyFont="1" applyFill="1" applyBorder="1" applyAlignment="1">
      <alignment horizontal="center" vertical="center" wrapText="1"/>
    </xf>
    <xf numFmtId="169" fontId="26" fillId="0" borderId="4" xfId="9" applyNumberFormat="1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49" fontId="26" fillId="0" borderId="3" xfId="9" applyNumberFormat="1" applyFont="1" applyFill="1" applyBorder="1" applyAlignment="1">
      <alignment horizontal="center" vertical="center" wrapText="1"/>
    </xf>
    <xf numFmtId="49" fontId="26" fillId="0" borderId="2" xfId="9" applyNumberFormat="1" applyFont="1" applyFill="1" applyBorder="1" applyAlignment="1">
      <alignment horizontal="center" vertical="center" wrapText="1"/>
    </xf>
    <xf numFmtId="49" fontId="5" fillId="0" borderId="0" xfId="9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</cellXfs>
  <cellStyles count="23">
    <cellStyle name="_!!! отчетные Форматы минэнерго к ИП 2011 (1.11.10)" xfId="1"/>
    <cellStyle name="Денежный 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_тарифы на 2002г с 1-01" xfId="9"/>
    <cellStyle name="По центру" xfId="10"/>
    <cellStyle name="По центру с переносом" xfId="11"/>
    <cellStyle name="По ширине" xfId="12"/>
    <cellStyle name="По ширине с переносом" xfId="13"/>
    <cellStyle name="Процентный 2" xfId="14"/>
    <cellStyle name="Процентный 3" xfId="15"/>
    <cellStyle name="Стиль 1" xfId="16"/>
    <cellStyle name="Финансовый" xfId="22" builtinId="3"/>
    <cellStyle name="Финансовый 2" xfId="17"/>
    <cellStyle name="Формула_GRES.2007.5" xfId="18"/>
    <cellStyle name="Цифры" xfId="19"/>
    <cellStyle name="Цифры по центру с десятыми" xfId="20"/>
    <cellStyle name="числа по центру с десятыми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12"/>
  <sheetViews>
    <sheetView tabSelected="1" zoomScale="55" zoomScaleNormal="55" workbookViewId="0">
      <selection sqref="A1:W1"/>
    </sheetView>
  </sheetViews>
  <sheetFormatPr defaultColWidth="9.296875" defaultRowHeight="18" x14ac:dyDescent="0.4"/>
  <cols>
    <col min="1" max="1" width="10.69921875" style="6" customWidth="1"/>
    <col min="2" max="2" width="60.296875" style="12" customWidth="1"/>
    <col min="3" max="3" width="63.296875" style="8" customWidth="1"/>
    <col min="4" max="4" width="23.69921875" style="33" customWidth="1"/>
    <col min="5" max="5" width="19.796875" style="20" customWidth="1"/>
    <col min="6" max="6" width="16.296875" style="35" customWidth="1"/>
    <col min="7" max="7" width="20.5" style="35" customWidth="1"/>
    <col min="8" max="8" width="28.69921875" style="35" customWidth="1"/>
    <col min="9" max="9" width="14" style="35" customWidth="1"/>
    <col min="10" max="10" width="19.19921875" style="35" customWidth="1"/>
    <col min="11" max="11" width="15.796875" style="35" customWidth="1"/>
    <col min="12" max="12" width="18.19921875" style="35" customWidth="1"/>
    <col min="13" max="13" width="13.69921875" style="35" customWidth="1"/>
    <col min="14" max="14" width="14.796875" style="35" customWidth="1"/>
    <col min="15" max="15" width="13.296875" style="35" customWidth="1"/>
    <col min="16" max="16" width="13.19921875" style="35" customWidth="1"/>
    <col min="17" max="17" width="18" style="35" customWidth="1"/>
    <col min="18" max="18" width="24.296875" style="35" customWidth="1"/>
    <col min="19" max="19" width="24" style="35" customWidth="1"/>
    <col min="20" max="21" width="15.796875" style="35" customWidth="1"/>
    <col min="22" max="22" width="20.19921875" style="35" customWidth="1"/>
    <col min="23" max="23" width="23.19921875" style="13" customWidth="1"/>
    <col min="24" max="24" width="15" style="8" customWidth="1"/>
    <col min="25" max="26" width="15.69921875" style="8" bestFit="1" customWidth="1"/>
    <col min="27" max="16384" width="9.296875" style="8"/>
  </cols>
  <sheetData>
    <row r="1" spans="1:23" s="5" customFormat="1" ht="46.5" customHeight="1" x14ac:dyDescent="0.4">
      <c r="A1" s="196" t="s">
        <v>130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</row>
    <row r="2" spans="1:23" x14ac:dyDescent="0.4">
      <c r="C2" s="5"/>
      <c r="G2" s="7"/>
      <c r="H2" s="7"/>
    </row>
    <row r="3" spans="1:23" s="9" customFormat="1" ht="23" x14ac:dyDescent="0.3">
      <c r="A3" s="186"/>
      <c r="B3" s="186" t="s">
        <v>22</v>
      </c>
      <c r="C3" s="186" t="s">
        <v>23</v>
      </c>
      <c r="D3" s="195" t="s">
        <v>96</v>
      </c>
      <c r="E3" s="195" t="s">
        <v>97</v>
      </c>
      <c r="F3" s="186" t="s">
        <v>39</v>
      </c>
      <c r="G3" s="186" t="s">
        <v>40</v>
      </c>
      <c r="H3" s="186" t="s">
        <v>41</v>
      </c>
      <c r="I3" s="186" t="s">
        <v>24</v>
      </c>
      <c r="J3" s="190"/>
      <c r="K3" s="197" t="s">
        <v>42</v>
      </c>
      <c r="L3" s="198"/>
      <c r="M3" s="186" t="s">
        <v>25</v>
      </c>
      <c r="N3" s="190"/>
      <c r="O3" s="186" t="s">
        <v>26</v>
      </c>
      <c r="P3" s="190"/>
      <c r="Q3" s="190" t="s">
        <v>27</v>
      </c>
      <c r="R3" s="190" t="s">
        <v>73</v>
      </c>
      <c r="S3" s="188" t="s">
        <v>43</v>
      </c>
      <c r="T3" s="190" t="s">
        <v>46</v>
      </c>
      <c r="U3" s="190"/>
      <c r="V3" s="190" t="s">
        <v>28</v>
      </c>
      <c r="W3" s="199" t="s">
        <v>29</v>
      </c>
    </row>
    <row r="4" spans="1:23" s="10" customFormat="1" ht="93.75" customHeight="1" x14ac:dyDescent="0.4">
      <c r="A4" s="186"/>
      <c r="B4" s="186"/>
      <c r="C4" s="186"/>
      <c r="D4" s="195"/>
      <c r="E4" s="195"/>
      <c r="F4" s="186"/>
      <c r="G4" s="186"/>
      <c r="H4" s="190"/>
      <c r="I4" s="80" t="s">
        <v>30</v>
      </c>
      <c r="J4" s="80" t="s">
        <v>5</v>
      </c>
      <c r="K4" s="80" t="s">
        <v>30</v>
      </c>
      <c r="L4" s="80" t="s">
        <v>5</v>
      </c>
      <c r="M4" s="80" t="s">
        <v>30</v>
      </c>
      <c r="N4" s="80" t="s">
        <v>5</v>
      </c>
      <c r="O4" s="80" t="s">
        <v>30</v>
      </c>
      <c r="P4" s="80" t="s">
        <v>5</v>
      </c>
      <c r="Q4" s="190"/>
      <c r="R4" s="190"/>
      <c r="S4" s="189"/>
      <c r="T4" s="80" t="s">
        <v>30</v>
      </c>
      <c r="U4" s="80" t="s">
        <v>5</v>
      </c>
      <c r="V4" s="190"/>
      <c r="W4" s="200"/>
    </row>
    <row r="5" spans="1:23" s="10" customFormat="1" ht="28.5" customHeight="1" x14ac:dyDescent="0.5">
      <c r="A5" s="81">
        <v>1</v>
      </c>
      <c r="B5" s="82">
        <v>2</v>
      </c>
      <c r="C5" s="83">
        <v>3</v>
      </c>
      <c r="D5" s="84"/>
      <c r="E5" s="85">
        <v>4</v>
      </c>
      <c r="F5" s="85">
        <v>5</v>
      </c>
      <c r="G5" s="85">
        <v>6</v>
      </c>
      <c r="H5" s="85">
        <v>7</v>
      </c>
      <c r="I5" s="192">
        <v>8</v>
      </c>
      <c r="J5" s="192"/>
      <c r="K5" s="193">
        <v>9</v>
      </c>
      <c r="L5" s="194"/>
      <c r="M5" s="192">
        <v>10</v>
      </c>
      <c r="N5" s="192"/>
      <c r="O5" s="192">
        <v>11</v>
      </c>
      <c r="P5" s="192"/>
      <c r="Q5" s="85">
        <v>12</v>
      </c>
      <c r="R5" s="85">
        <v>13</v>
      </c>
      <c r="S5" s="85">
        <v>14</v>
      </c>
      <c r="T5" s="193">
        <v>15</v>
      </c>
      <c r="U5" s="194"/>
      <c r="V5" s="85">
        <v>16</v>
      </c>
      <c r="W5" s="86">
        <v>17</v>
      </c>
    </row>
    <row r="6" spans="1:23" s="10" customFormat="1" ht="75.75" customHeight="1" x14ac:dyDescent="0.4">
      <c r="A6" s="80" t="s">
        <v>0</v>
      </c>
      <c r="B6" s="87" t="s">
        <v>50</v>
      </c>
      <c r="C6" s="88"/>
      <c r="D6" s="89"/>
      <c r="E6" s="21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15"/>
      <c r="W6" s="90"/>
    </row>
    <row r="7" spans="1:23" s="10" customFormat="1" ht="18.75" customHeight="1" x14ac:dyDescent="0.4">
      <c r="A7" s="188" t="s">
        <v>7</v>
      </c>
      <c r="B7" s="179" t="s">
        <v>31</v>
      </c>
      <c r="C7" s="88" t="s">
        <v>115</v>
      </c>
      <c r="D7" s="89">
        <v>0.5</v>
      </c>
      <c r="E7" s="89">
        <v>0.5</v>
      </c>
      <c r="F7" s="80">
        <v>17840</v>
      </c>
      <c r="G7" s="80">
        <v>164.17</v>
      </c>
      <c r="H7" s="80">
        <f>F7/G7</f>
        <v>108.67</v>
      </c>
      <c r="I7" s="80">
        <v>15</v>
      </c>
      <c r="J7" s="80">
        <f>H7/100*I7</f>
        <v>16.3</v>
      </c>
      <c r="K7" s="91">
        <v>47</v>
      </c>
      <c r="L7" s="80">
        <f>H7/100*K7</f>
        <v>51.07</v>
      </c>
      <c r="M7" s="91">
        <v>0</v>
      </c>
      <c r="N7" s="80">
        <f>H7/100*M7</f>
        <v>0</v>
      </c>
      <c r="O7" s="91">
        <v>0</v>
      </c>
      <c r="P7" s="80">
        <f>H7/100*O7</f>
        <v>0</v>
      </c>
      <c r="Q7" s="80">
        <f>(H7+J7+L7+N7+P7)*0.15</f>
        <v>26.41</v>
      </c>
      <c r="R7" s="80">
        <f>(H7+J7+L7+N7+Q7+P7)</f>
        <v>202.45</v>
      </c>
      <c r="S7" s="80">
        <f>R7*E7</f>
        <v>101.23</v>
      </c>
      <c r="T7" s="80">
        <v>30.2</v>
      </c>
      <c r="U7" s="80">
        <f>S7/100*T7</f>
        <v>30.57</v>
      </c>
      <c r="V7" s="80">
        <f>S7+U7</f>
        <v>131.80000000000001</v>
      </c>
      <c r="W7" s="92"/>
    </row>
    <row r="8" spans="1:23" s="10" customFormat="1" ht="23" x14ac:dyDescent="0.4">
      <c r="A8" s="191"/>
      <c r="B8" s="180"/>
      <c r="C8" s="93" t="s">
        <v>38</v>
      </c>
      <c r="D8" s="94"/>
      <c r="E8" s="21"/>
      <c r="F8" s="80"/>
      <c r="G8" s="80"/>
      <c r="H8" s="80"/>
      <c r="I8" s="80"/>
      <c r="J8" s="80"/>
      <c r="K8" s="91"/>
      <c r="L8" s="80"/>
      <c r="M8" s="91"/>
      <c r="N8" s="80"/>
      <c r="O8" s="91"/>
      <c r="P8" s="80"/>
      <c r="Q8" s="80"/>
      <c r="R8" s="80"/>
      <c r="S8" s="15"/>
      <c r="T8" s="15"/>
      <c r="U8" s="15"/>
      <c r="V8" s="15"/>
      <c r="W8" s="92">
        <f>SUM(S7:S7)</f>
        <v>101.23</v>
      </c>
    </row>
    <row r="9" spans="1:23" s="10" customFormat="1" ht="23" x14ac:dyDescent="0.4">
      <c r="A9" s="191"/>
      <c r="B9" s="180"/>
      <c r="C9" s="93" t="s">
        <v>37</v>
      </c>
      <c r="D9" s="94"/>
      <c r="E9" s="21"/>
      <c r="F9" s="80"/>
      <c r="G9" s="80"/>
      <c r="H9" s="80"/>
      <c r="I9" s="80"/>
      <c r="J9" s="80"/>
      <c r="K9" s="91"/>
      <c r="L9" s="80"/>
      <c r="M9" s="91"/>
      <c r="N9" s="80"/>
      <c r="O9" s="91"/>
      <c r="P9" s="80"/>
      <c r="Q9" s="80"/>
      <c r="R9" s="80"/>
      <c r="S9" s="15"/>
      <c r="T9" s="15"/>
      <c r="U9" s="15"/>
      <c r="V9" s="15"/>
      <c r="W9" s="92">
        <f>SUM(U7:U7)</f>
        <v>30.57</v>
      </c>
    </row>
    <row r="10" spans="1:23" s="10" customFormat="1" ht="19.5" customHeight="1" x14ac:dyDescent="0.4">
      <c r="A10" s="191"/>
      <c r="B10" s="180"/>
      <c r="C10" s="93" t="s">
        <v>19</v>
      </c>
      <c r="D10" s="94"/>
      <c r="E10" s="21"/>
      <c r="F10" s="80"/>
      <c r="G10" s="80"/>
      <c r="H10" s="80"/>
      <c r="I10" s="80"/>
      <c r="J10" s="80"/>
      <c r="K10" s="91"/>
      <c r="L10" s="80"/>
      <c r="M10" s="91"/>
      <c r="N10" s="80"/>
      <c r="O10" s="91"/>
      <c r="P10" s="80"/>
      <c r="Q10" s="80"/>
      <c r="R10" s="80"/>
      <c r="S10" s="80"/>
      <c r="T10" s="80"/>
      <c r="U10" s="80"/>
      <c r="V10" s="80"/>
      <c r="W10" s="92">
        <v>0</v>
      </c>
    </row>
    <row r="11" spans="1:23" s="56" customFormat="1" ht="19.5" customHeight="1" x14ac:dyDescent="0.4">
      <c r="A11" s="189"/>
      <c r="B11" s="181"/>
      <c r="C11" s="95" t="s">
        <v>32</v>
      </c>
      <c r="D11" s="96"/>
      <c r="E11" s="97"/>
      <c r="F11" s="98"/>
      <c r="G11" s="98"/>
      <c r="H11" s="98"/>
      <c r="I11" s="98"/>
      <c r="J11" s="98"/>
      <c r="K11" s="99"/>
      <c r="L11" s="98"/>
      <c r="M11" s="99"/>
      <c r="N11" s="98"/>
      <c r="O11" s="99"/>
      <c r="P11" s="98"/>
      <c r="Q11" s="98"/>
      <c r="R11" s="98"/>
      <c r="S11" s="98"/>
      <c r="T11" s="98"/>
      <c r="U11" s="98"/>
      <c r="V11" s="98"/>
      <c r="W11" s="100">
        <f>W8+W9+W10</f>
        <v>131.80000000000001</v>
      </c>
    </row>
    <row r="12" spans="1:23" s="11" customFormat="1" ht="23" x14ac:dyDescent="0.3">
      <c r="A12" s="188" t="s">
        <v>8</v>
      </c>
      <c r="B12" s="179" t="s">
        <v>44</v>
      </c>
      <c r="C12" s="88" t="s">
        <v>116</v>
      </c>
      <c r="D12" s="89">
        <v>2</v>
      </c>
      <c r="E12" s="89">
        <v>1</v>
      </c>
      <c r="F12" s="80">
        <v>22460</v>
      </c>
      <c r="G12" s="80">
        <v>164.17</v>
      </c>
      <c r="H12" s="80">
        <f>F12/G12</f>
        <v>136.81</v>
      </c>
      <c r="I12" s="91">
        <v>15</v>
      </c>
      <c r="J12" s="80">
        <f>H12/100*I12</f>
        <v>20.52</v>
      </c>
      <c r="K12" s="91">
        <v>47</v>
      </c>
      <c r="L12" s="80">
        <f>H12/100*K12</f>
        <v>64.3</v>
      </c>
      <c r="M12" s="91">
        <v>0</v>
      </c>
      <c r="N12" s="80">
        <f>H12/100*M12</f>
        <v>0</v>
      </c>
      <c r="O12" s="91">
        <v>0</v>
      </c>
      <c r="P12" s="80">
        <f>H12/100*O12</f>
        <v>0</v>
      </c>
      <c r="Q12" s="80">
        <f>(H12+J12+L12+N12+P12)*0.15</f>
        <v>33.24</v>
      </c>
      <c r="R12" s="80">
        <f>(H12+J12+L12+N12+Q12+P12)</f>
        <v>254.87</v>
      </c>
      <c r="S12" s="80">
        <f>R12*E12</f>
        <v>254.87</v>
      </c>
      <c r="T12" s="80">
        <v>30.2</v>
      </c>
      <c r="U12" s="80">
        <f>S12/100*T12</f>
        <v>76.97</v>
      </c>
      <c r="V12" s="80">
        <f>S12+U12</f>
        <v>331.84</v>
      </c>
      <c r="W12" s="92"/>
    </row>
    <row r="13" spans="1:23" s="11" customFormat="1" ht="24.75" customHeight="1" x14ac:dyDescent="0.3">
      <c r="A13" s="191"/>
      <c r="B13" s="180"/>
      <c r="C13" s="88" t="s">
        <v>117</v>
      </c>
      <c r="D13" s="89">
        <v>1</v>
      </c>
      <c r="E13" s="89">
        <v>1</v>
      </c>
      <c r="F13" s="80">
        <v>22460</v>
      </c>
      <c r="G13" s="80">
        <v>164.17</v>
      </c>
      <c r="H13" s="80">
        <f>F13/G13</f>
        <v>136.81</v>
      </c>
      <c r="I13" s="91">
        <v>15</v>
      </c>
      <c r="J13" s="80">
        <f t="shared" ref="J13:J16" si="0">H13/100*I13</f>
        <v>20.52</v>
      </c>
      <c r="K13" s="91">
        <v>47</v>
      </c>
      <c r="L13" s="80">
        <f t="shared" ref="L13:L16" si="1">H13/100*K13</f>
        <v>64.3</v>
      </c>
      <c r="M13" s="91">
        <v>0</v>
      </c>
      <c r="N13" s="80">
        <f t="shared" ref="N13:N16" si="2">H13/100*M13</f>
        <v>0</v>
      </c>
      <c r="O13" s="91">
        <v>0</v>
      </c>
      <c r="P13" s="80">
        <f t="shared" ref="P13:P16" si="3">H13/100*O13</f>
        <v>0</v>
      </c>
      <c r="Q13" s="80">
        <f>(H13+J13+L13+N13+P13)*0.15</f>
        <v>33.24</v>
      </c>
      <c r="R13" s="80">
        <f t="shared" ref="R13:R16" si="4">(H13+J13+L13+N13+Q13+P13)</f>
        <v>254.87</v>
      </c>
      <c r="S13" s="80">
        <f t="shared" ref="S13:S16" si="5">R13*E13</f>
        <v>254.87</v>
      </c>
      <c r="T13" s="80">
        <v>30.2</v>
      </c>
      <c r="U13" s="80">
        <f>S13/100*T13</f>
        <v>76.97</v>
      </c>
      <c r="V13" s="80">
        <f>S13+U13</f>
        <v>331.84</v>
      </c>
      <c r="W13" s="92"/>
    </row>
    <row r="14" spans="1:23" s="11" customFormat="1" ht="23" x14ac:dyDescent="0.3">
      <c r="A14" s="191"/>
      <c r="B14" s="180"/>
      <c r="C14" s="88" t="s">
        <v>118</v>
      </c>
      <c r="D14" s="89">
        <v>2</v>
      </c>
      <c r="E14" s="89">
        <v>1</v>
      </c>
      <c r="F14" s="80">
        <v>17840</v>
      </c>
      <c r="G14" s="80">
        <v>164.17</v>
      </c>
      <c r="H14" s="80">
        <v>108.67</v>
      </c>
      <c r="I14" s="91">
        <v>15</v>
      </c>
      <c r="J14" s="80">
        <f t="shared" si="0"/>
        <v>16.3</v>
      </c>
      <c r="K14" s="91">
        <v>47</v>
      </c>
      <c r="L14" s="80">
        <f t="shared" si="1"/>
        <v>51.07</v>
      </c>
      <c r="M14" s="91">
        <v>0</v>
      </c>
      <c r="N14" s="80">
        <f t="shared" si="2"/>
        <v>0</v>
      </c>
      <c r="O14" s="91">
        <v>0</v>
      </c>
      <c r="P14" s="80">
        <f t="shared" si="3"/>
        <v>0</v>
      </c>
      <c r="Q14" s="80">
        <v>26.41</v>
      </c>
      <c r="R14" s="80">
        <f t="shared" si="4"/>
        <v>202.45</v>
      </c>
      <c r="S14" s="80">
        <f t="shared" si="5"/>
        <v>202.45</v>
      </c>
      <c r="T14" s="80">
        <v>30.2</v>
      </c>
      <c r="U14" s="80">
        <f>S14/100*T14</f>
        <v>61.14</v>
      </c>
      <c r="V14" s="80">
        <f>S14+U14</f>
        <v>263.58999999999997</v>
      </c>
      <c r="W14" s="92"/>
    </row>
    <row r="15" spans="1:23" s="11" customFormat="1" ht="22.5" customHeight="1" x14ac:dyDescent="0.3">
      <c r="A15" s="191"/>
      <c r="B15" s="180"/>
      <c r="C15" s="88" t="s">
        <v>120</v>
      </c>
      <c r="D15" s="89">
        <v>1</v>
      </c>
      <c r="E15" s="89">
        <v>1</v>
      </c>
      <c r="F15" s="80">
        <v>17840</v>
      </c>
      <c r="G15" s="80">
        <v>164.17</v>
      </c>
      <c r="H15" s="80">
        <v>108.67</v>
      </c>
      <c r="I15" s="91">
        <v>15</v>
      </c>
      <c r="J15" s="80">
        <f t="shared" si="0"/>
        <v>16.3</v>
      </c>
      <c r="K15" s="91">
        <v>47</v>
      </c>
      <c r="L15" s="80">
        <f t="shared" si="1"/>
        <v>51.07</v>
      </c>
      <c r="M15" s="91">
        <v>0</v>
      </c>
      <c r="N15" s="80">
        <f t="shared" si="2"/>
        <v>0</v>
      </c>
      <c r="O15" s="91">
        <v>0</v>
      </c>
      <c r="P15" s="80">
        <f t="shared" si="3"/>
        <v>0</v>
      </c>
      <c r="Q15" s="80">
        <v>26.41</v>
      </c>
      <c r="R15" s="80">
        <f t="shared" si="4"/>
        <v>202.45</v>
      </c>
      <c r="S15" s="80">
        <f t="shared" si="5"/>
        <v>202.45</v>
      </c>
      <c r="T15" s="80">
        <v>30.2</v>
      </c>
      <c r="U15" s="80">
        <f>S15/100*T15</f>
        <v>61.14</v>
      </c>
      <c r="V15" s="80">
        <f>S15+U15</f>
        <v>263.58999999999997</v>
      </c>
      <c r="W15" s="92"/>
    </row>
    <row r="16" spans="1:23" s="11" customFormat="1" ht="23" x14ac:dyDescent="0.3">
      <c r="A16" s="191"/>
      <c r="B16" s="180"/>
      <c r="C16" s="88" t="s">
        <v>33</v>
      </c>
      <c r="D16" s="89">
        <v>3</v>
      </c>
      <c r="E16" s="89">
        <v>2</v>
      </c>
      <c r="F16" s="80">
        <v>16500</v>
      </c>
      <c r="G16" s="80">
        <v>164.17</v>
      </c>
      <c r="H16" s="80">
        <v>100.51</v>
      </c>
      <c r="I16" s="91">
        <v>15</v>
      </c>
      <c r="J16" s="80">
        <f t="shared" si="0"/>
        <v>15.08</v>
      </c>
      <c r="K16" s="91">
        <v>40</v>
      </c>
      <c r="L16" s="80">
        <f t="shared" si="1"/>
        <v>40.200000000000003</v>
      </c>
      <c r="M16" s="91">
        <v>0</v>
      </c>
      <c r="N16" s="80">
        <f t="shared" si="2"/>
        <v>0</v>
      </c>
      <c r="O16" s="91">
        <v>0</v>
      </c>
      <c r="P16" s="80">
        <f t="shared" si="3"/>
        <v>0</v>
      </c>
      <c r="Q16" s="80">
        <v>23.37</v>
      </c>
      <c r="R16" s="80">
        <f t="shared" si="4"/>
        <v>179.16</v>
      </c>
      <c r="S16" s="80">
        <f t="shared" si="5"/>
        <v>358.32</v>
      </c>
      <c r="T16" s="80">
        <v>30.2</v>
      </c>
      <c r="U16" s="80">
        <f>S16/100*T16</f>
        <v>108.21</v>
      </c>
      <c r="V16" s="80">
        <f>S16+U16</f>
        <v>466.53</v>
      </c>
      <c r="W16" s="92"/>
    </row>
    <row r="17" spans="1:23" s="11" customFormat="1" ht="23" collapsed="1" x14ac:dyDescent="0.3">
      <c r="A17" s="191"/>
      <c r="B17" s="180"/>
      <c r="C17" s="93" t="s">
        <v>38</v>
      </c>
      <c r="D17" s="94"/>
      <c r="E17" s="21"/>
      <c r="F17" s="80"/>
      <c r="G17" s="80"/>
      <c r="H17" s="80"/>
      <c r="I17" s="91"/>
      <c r="J17" s="80"/>
      <c r="K17" s="91"/>
      <c r="L17" s="80"/>
      <c r="M17" s="91"/>
      <c r="N17" s="80"/>
      <c r="O17" s="91"/>
      <c r="P17" s="80"/>
      <c r="Q17" s="80"/>
      <c r="R17" s="80"/>
      <c r="S17" s="15"/>
      <c r="T17" s="15"/>
      <c r="U17" s="15"/>
      <c r="V17" s="15"/>
      <c r="W17" s="92">
        <f>SUM(S12:S16)</f>
        <v>1272.96</v>
      </c>
    </row>
    <row r="18" spans="1:23" s="11" customFormat="1" ht="23" x14ac:dyDescent="0.3">
      <c r="A18" s="191"/>
      <c r="B18" s="180"/>
      <c r="C18" s="93" t="s">
        <v>37</v>
      </c>
      <c r="D18" s="94"/>
      <c r="E18" s="21"/>
      <c r="F18" s="80"/>
      <c r="G18" s="80"/>
      <c r="H18" s="80"/>
      <c r="I18" s="91"/>
      <c r="J18" s="80"/>
      <c r="K18" s="91"/>
      <c r="L18" s="80"/>
      <c r="M18" s="91"/>
      <c r="N18" s="80"/>
      <c r="O18" s="91"/>
      <c r="P18" s="80"/>
      <c r="Q18" s="80"/>
      <c r="R18" s="80"/>
      <c r="S18" s="15"/>
      <c r="T18" s="15"/>
      <c r="U18" s="15"/>
      <c r="V18" s="15"/>
      <c r="W18" s="92">
        <f>SUM(U12:U16)</f>
        <v>384.43</v>
      </c>
    </row>
    <row r="19" spans="1:23" s="11" customFormat="1" ht="23" x14ac:dyDescent="0.3">
      <c r="A19" s="191"/>
      <c r="B19" s="180"/>
      <c r="C19" s="93" t="s">
        <v>45</v>
      </c>
      <c r="D19" s="94"/>
      <c r="E19" s="21"/>
      <c r="F19" s="80"/>
      <c r="G19" s="80"/>
      <c r="H19" s="80"/>
      <c r="I19" s="91"/>
      <c r="J19" s="80"/>
      <c r="K19" s="91"/>
      <c r="L19" s="80"/>
      <c r="M19" s="91"/>
      <c r="N19" s="80"/>
      <c r="O19" s="91"/>
      <c r="P19" s="80"/>
      <c r="Q19" s="80"/>
      <c r="R19" s="80"/>
      <c r="S19" s="80"/>
      <c r="T19" s="80"/>
      <c r="U19" s="80"/>
      <c r="V19" s="80"/>
      <c r="W19" s="16">
        <v>100</v>
      </c>
    </row>
    <row r="20" spans="1:23" s="11" customFormat="1" ht="23" x14ac:dyDescent="0.3">
      <c r="A20" s="191"/>
      <c r="B20" s="180"/>
      <c r="C20" s="93" t="s">
        <v>19</v>
      </c>
      <c r="D20" s="94"/>
      <c r="E20" s="21"/>
      <c r="F20" s="80"/>
      <c r="G20" s="80"/>
      <c r="H20" s="80"/>
      <c r="I20" s="91"/>
      <c r="J20" s="80"/>
      <c r="K20" s="91"/>
      <c r="L20" s="80"/>
      <c r="M20" s="91"/>
      <c r="N20" s="80"/>
      <c r="O20" s="91"/>
      <c r="P20" s="80"/>
      <c r="Q20" s="80"/>
      <c r="R20" s="80"/>
      <c r="S20" s="80"/>
      <c r="T20" s="80"/>
      <c r="U20" s="80"/>
      <c r="V20" s="80"/>
      <c r="W20" s="92">
        <v>0</v>
      </c>
    </row>
    <row r="21" spans="1:23" s="57" customFormat="1" ht="23" x14ac:dyDescent="0.3">
      <c r="A21" s="189"/>
      <c r="B21" s="181"/>
      <c r="C21" s="95" t="s">
        <v>32</v>
      </c>
      <c r="D21" s="96"/>
      <c r="E21" s="97"/>
      <c r="F21" s="98"/>
      <c r="G21" s="98"/>
      <c r="H21" s="98"/>
      <c r="I21" s="99"/>
      <c r="J21" s="98"/>
      <c r="K21" s="99"/>
      <c r="L21" s="98"/>
      <c r="M21" s="99"/>
      <c r="N21" s="98"/>
      <c r="O21" s="99"/>
      <c r="P21" s="98"/>
      <c r="Q21" s="98"/>
      <c r="R21" s="98"/>
      <c r="S21" s="98"/>
      <c r="T21" s="98"/>
      <c r="U21" s="98"/>
      <c r="V21" s="98"/>
      <c r="W21" s="100">
        <f>W17+W18+W19+W20</f>
        <v>1757.39</v>
      </c>
    </row>
    <row r="22" spans="1:23" s="11" customFormat="1" ht="23" hidden="1" x14ac:dyDescent="0.3">
      <c r="A22" s="183" t="s">
        <v>13</v>
      </c>
      <c r="B22" s="179" t="s">
        <v>74</v>
      </c>
      <c r="C22" s="88" t="s">
        <v>36</v>
      </c>
      <c r="D22" s="89"/>
      <c r="E22" s="21">
        <v>0</v>
      </c>
      <c r="F22" s="80">
        <v>0</v>
      </c>
      <c r="G22" s="80">
        <v>164.17</v>
      </c>
      <c r="H22" s="80">
        <f>F22/G22</f>
        <v>0</v>
      </c>
      <c r="I22" s="91">
        <v>1</v>
      </c>
      <c r="J22" s="80">
        <f>H22/100*I22</f>
        <v>0</v>
      </c>
      <c r="K22" s="91">
        <v>1</v>
      </c>
      <c r="L22" s="80">
        <f>H22/100*K22</f>
        <v>0</v>
      </c>
      <c r="M22" s="91">
        <v>1</v>
      </c>
      <c r="N22" s="80">
        <f>H22/100*M22</f>
        <v>0</v>
      </c>
      <c r="O22" s="91">
        <v>1</v>
      </c>
      <c r="P22" s="80">
        <f>H22/100*O22</f>
        <v>0</v>
      </c>
      <c r="Q22" s="80">
        <f>(H22+J22+L22+N22+P22)*0.15</f>
        <v>0</v>
      </c>
      <c r="R22" s="80">
        <f>(H22+J22+L22+N22+Q22+P22)</f>
        <v>0</v>
      </c>
      <c r="S22" s="80">
        <f>R22*E22</f>
        <v>0</v>
      </c>
      <c r="T22" s="80">
        <v>0</v>
      </c>
      <c r="U22" s="80">
        <f>S22/100*T22</f>
        <v>0</v>
      </c>
      <c r="V22" s="80">
        <f>S22+U22</f>
        <v>0</v>
      </c>
      <c r="W22" s="92"/>
    </row>
    <row r="23" spans="1:23" s="11" customFormat="1" ht="23" hidden="1" x14ac:dyDescent="0.3">
      <c r="A23" s="184"/>
      <c r="B23" s="180"/>
      <c r="C23" s="93" t="s">
        <v>38</v>
      </c>
      <c r="D23" s="94"/>
      <c r="E23" s="21"/>
      <c r="F23" s="80"/>
      <c r="G23" s="80"/>
      <c r="H23" s="80"/>
      <c r="I23" s="91"/>
      <c r="J23" s="80"/>
      <c r="K23" s="91"/>
      <c r="L23" s="80"/>
      <c r="M23" s="91"/>
      <c r="N23" s="80"/>
      <c r="O23" s="91"/>
      <c r="P23" s="80"/>
      <c r="Q23" s="80"/>
      <c r="R23" s="80"/>
      <c r="S23" s="15"/>
      <c r="T23" s="15"/>
      <c r="U23" s="15"/>
      <c r="V23" s="15"/>
      <c r="W23" s="92">
        <f>S22</f>
        <v>0</v>
      </c>
    </row>
    <row r="24" spans="1:23" s="11" customFormat="1" ht="23" hidden="1" x14ac:dyDescent="0.3">
      <c r="A24" s="184"/>
      <c r="B24" s="180"/>
      <c r="C24" s="93" t="s">
        <v>37</v>
      </c>
      <c r="D24" s="94"/>
      <c r="E24" s="21"/>
      <c r="F24" s="80"/>
      <c r="G24" s="80"/>
      <c r="H24" s="80"/>
      <c r="I24" s="91"/>
      <c r="J24" s="80"/>
      <c r="K24" s="91"/>
      <c r="L24" s="80"/>
      <c r="M24" s="91"/>
      <c r="N24" s="80"/>
      <c r="O24" s="91"/>
      <c r="P24" s="80"/>
      <c r="Q24" s="80"/>
      <c r="R24" s="80"/>
      <c r="S24" s="80"/>
      <c r="T24" s="80"/>
      <c r="U24" s="80"/>
      <c r="V24" s="80"/>
      <c r="W24" s="92">
        <f>U22</f>
        <v>0</v>
      </c>
    </row>
    <row r="25" spans="1:23" s="11" customFormat="1" ht="23" hidden="1" x14ac:dyDescent="0.3">
      <c r="A25" s="184"/>
      <c r="B25" s="180"/>
      <c r="C25" s="93" t="s">
        <v>19</v>
      </c>
      <c r="D25" s="94"/>
      <c r="E25" s="21"/>
      <c r="F25" s="80"/>
      <c r="G25" s="80"/>
      <c r="H25" s="80"/>
      <c r="I25" s="91"/>
      <c r="J25" s="80"/>
      <c r="K25" s="91"/>
      <c r="L25" s="80"/>
      <c r="M25" s="91"/>
      <c r="N25" s="80"/>
      <c r="O25" s="91"/>
      <c r="P25" s="80"/>
      <c r="Q25" s="80"/>
      <c r="R25" s="80"/>
      <c r="S25" s="80"/>
      <c r="T25" s="80"/>
      <c r="U25" s="80"/>
      <c r="V25" s="80"/>
      <c r="W25" s="92">
        <v>0</v>
      </c>
    </row>
    <row r="26" spans="1:23" s="11" customFormat="1" ht="23" hidden="1" x14ac:dyDescent="0.3">
      <c r="A26" s="185"/>
      <c r="B26" s="181"/>
      <c r="C26" s="93" t="s">
        <v>32</v>
      </c>
      <c r="D26" s="94"/>
      <c r="E26" s="21"/>
      <c r="F26" s="80"/>
      <c r="G26" s="80"/>
      <c r="H26" s="80"/>
      <c r="I26" s="91"/>
      <c r="J26" s="80"/>
      <c r="K26" s="91"/>
      <c r="L26" s="80"/>
      <c r="M26" s="91"/>
      <c r="N26" s="80"/>
      <c r="O26" s="91"/>
      <c r="P26" s="80"/>
      <c r="Q26" s="80"/>
      <c r="R26" s="80"/>
      <c r="S26" s="80"/>
      <c r="T26" s="80"/>
      <c r="U26" s="80"/>
      <c r="V26" s="80"/>
      <c r="W26" s="92">
        <f>W23+W24+W25</f>
        <v>0</v>
      </c>
    </row>
    <row r="27" spans="1:23" s="11" customFormat="1" ht="18" customHeight="1" collapsed="1" x14ac:dyDescent="0.3">
      <c r="A27" s="186" t="s">
        <v>13</v>
      </c>
      <c r="B27" s="187" t="s">
        <v>47</v>
      </c>
      <c r="C27" s="88" t="s">
        <v>116</v>
      </c>
      <c r="D27" s="89">
        <v>3</v>
      </c>
      <c r="E27" s="80">
        <v>1.5</v>
      </c>
      <c r="F27" s="80">
        <v>22460</v>
      </c>
      <c r="G27" s="80">
        <v>164.17</v>
      </c>
      <c r="H27" s="80">
        <f>F27/G27</f>
        <v>136.81</v>
      </c>
      <c r="I27" s="91">
        <v>15</v>
      </c>
      <c r="J27" s="80">
        <f>H27/100*I27</f>
        <v>20.52</v>
      </c>
      <c r="K27" s="91">
        <v>47</v>
      </c>
      <c r="L27" s="80">
        <f>H27/100*K27</f>
        <v>64.3</v>
      </c>
      <c r="M27" s="91">
        <v>0</v>
      </c>
      <c r="N27" s="80">
        <v>0</v>
      </c>
      <c r="O27" s="91">
        <v>0</v>
      </c>
      <c r="P27" s="80">
        <f>H27/100*O27</f>
        <v>0</v>
      </c>
      <c r="Q27" s="80">
        <f>(H27+J27+L27+N27+P27)*0.15</f>
        <v>33.24</v>
      </c>
      <c r="R27" s="80">
        <f>(H27+J27+L27+N27+Q27+P27)</f>
        <v>254.87</v>
      </c>
      <c r="S27" s="80">
        <f>R27*E27</f>
        <v>382.31</v>
      </c>
      <c r="T27" s="80">
        <v>30.2</v>
      </c>
      <c r="U27" s="80">
        <f>S27/100*T27</f>
        <v>115.46</v>
      </c>
      <c r="V27" s="80">
        <f>S27+U27</f>
        <v>497.77</v>
      </c>
      <c r="W27" s="90"/>
    </row>
    <row r="28" spans="1:23" s="11" customFormat="1" ht="23" x14ac:dyDescent="0.3">
      <c r="A28" s="186"/>
      <c r="B28" s="187"/>
      <c r="C28" s="88" t="s">
        <v>119</v>
      </c>
      <c r="D28" s="89">
        <v>3</v>
      </c>
      <c r="E28" s="80">
        <v>1.5</v>
      </c>
      <c r="F28" s="80">
        <v>17840</v>
      </c>
      <c r="G28" s="80">
        <v>164.17</v>
      </c>
      <c r="H28" s="80">
        <f>F28/G28</f>
        <v>108.67</v>
      </c>
      <c r="I28" s="91">
        <v>15</v>
      </c>
      <c r="J28" s="80">
        <f t="shared" ref="J28" si="6">H28/100*I28</f>
        <v>16.3</v>
      </c>
      <c r="K28" s="91">
        <v>47</v>
      </c>
      <c r="L28" s="80">
        <f t="shared" ref="L28" si="7">H28/100*K28</f>
        <v>51.07</v>
      </c>
      <c r="M28" s="91">
        <v>0</v>
      </c>
      <c r="N28" s="80">
        <v>0</v>
      </c>
      <c r="O28" s="91">
        <v>0</v>
      </c>
      <c r="P28" s="80">
        <f t="shared" ref="P28" si="8">H28/100*O28</f>
        <v>0</v>
      </c>
      <c r="Q28" s="80">
        <f t="shared" ref="Q28" si="9">(H28+J28+L28+N28+P28)*0.15</f>
        <v>26.41</v>
      </c>
      <c r="R28" s="80">
        <f t="shared" ref="R28" si="10">(H28+J28+L28+N28+Q28+P28)</f>
        <v>202.45</v>
      </c>
      <c r="S28" s="80">
        <f t="shared" ref="S28" si="11">R28*E28</f>
        <v>303.68</v>
      </c>
      <c r="T28" s="80">
        <v>30.2</v>
      </c>
      <c r="U28" s="80">
        <f t="shared" ref="U28" si="12">S28/100*T28</f>
        <v>91.71</v>
      </c>
      <c r="V28" s="80">
        <f t="shared" ref="V28" si="13">S28+U28</f>
        <v>395.39</v>
      </c>
      <c r="W28" s="90"/>
    </row>
    <row r="29" spans="1:23" ht="23" x14ac:dyDescent="0.4">
      <c r="A29" s="186"/>
      <c r="B29" s="187"/>
      <c r="C29" s="93" t="s">
        <v>38</v>
      </c>
      <c r="D29" s="94"/>
      <c r="E29" s="8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16">
        <f>SUM(S27:S28)</f>
        <v>685.99</v>
      </c>
    </row>
    <row r="30" spans="1:23" ht="23" x14ac:dyDescent="0.4">
      <c r="A30" s="186"/>
      <c r="B30" s="187"/>
      <c r="C30" s="93" t="s">
        <v>37</v>
      </c>
      <c r="D30" s="94"/>
      <c r="E30" s="8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6">
        <f>SUM(U27:U28)</f>
        <v>207.17</v>
      </c>
    </row>
    <row r="31" spans="1:23" ht="23" x14ac:dyDescent="0.4">
      <c r="A31" s="186"/>
      <c r="B31" s="187"/>
      <c r="C31" s="93" t="s">
        <v>19</v>
      </c>
      <c r="D31" s="94"/>
      <c r="E31" s="8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16">
        <v>0</v>
      </c>
    </row>
    <row r="32" spans="1:23" s="58" customFormat="1" ht="23" x14ac:dyDescent="0.4">
      <c r="A32" s="186"/>
      <c r="B32" s="187"/>
      <c r="C32" s="95" t="s">
        <v>32</v>
      </c>
      <c r="D32" s="96"/>
      <c r="E32" s="101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02">
        <f>SUM(W29:W31)</f>
        <v>893.16</v>
      </c>
    </row>
    <row r="33" spans="1:23" ht="18.75" customHeight="1" x14ac:dyDescent="0.4">
      <c r="A33" s="176" t="s">
        <v>14</v>
      </c>
      <c r="B33" s="179" t="s">
        <v>48</v>
      </c>
      <c r="C33" s="88" t="s">
        <v>116</v>
      </c>
      <c r="D33" s="89">
        <v>2</v>
      </c>
      <c r="E33" s="80">
        <v>1</v>
      </c>
      <c r="F33" s="80">
        <v>22460</v>
      </c>
      <c r="G33" s="80">
        <v>164.17</v>
      </c>
      <c r="H33" s="80">
        <f>F33/G33</f>
        <v>136.81</v>
      </c>
      <c r="I33" s="91">
        <v>15</v>
      </c>
      <c r="J33" s="80">
        <f>H33/100*I33</f>
        <v>20.52</v>
      </c>
      <c r="K33" s="91">
        <v>47</v>
      </c>
      <c r="L33" s="80">
        <f>H33/100*K33</f>
        <v>64.3</v>
      </c>
      <c r="M33" s="91">
        <v>0</v>
      </c>
      <c r="N33" s="80">
        <v>0</v>
      </c>
      <c r="O33" s="91">
        <v>0</v>
      </c>
      <c r="P33" s="80">
        <f>H33/100*O33</f>
        <v>0</v>
      </c>
      <c r="Q33" s="80">
        <f>(H33+J33+L33+N33+P33)*0.15</f>
        <v>33.24</v>
      </c>
      <c r="R33" s="80">
        <f>(H33+J33+L33+N33+Q33+P33)</f>
        <v>254.87</v>
      </c>
      <c r="S33" s="80">
        <f>R33*E33</f>
        <v>254.87</v>
      </c>
      <c r="T33" s="80">
        <v>30.2</v>
      </c>
      <c r="U33" s="80">
        <f>S33/100*T33</f>
        <v>76.97</v>
      </c>
      <c r="V33" s="80">
        <f>S33+U33</f>
        <v>331.84</v>
      </c>
      <c r="W33" s="90"/>
    </row>
    <row r="34" spans="1:23" ht="18.75" customHeight="1" x14ac:dyDescent="0.4">
      <c r="A34" s="177"/>
      <c r="B34" s="180"/>
      <c r="C34" s="88" t="s">
        <v>119</v>
      </c>
      <c r="D34" s="89">
        <v>2</v>
      </c>
      <c r="E34" s="80">
        <v>1</v>
      </c>
      <c r="F34" s="80">
        <v>17840</v>
      </c>
      <c r="G34" s="80">
        <v>164.17</v>
      </c>
      <c r="H34" s="80">
        <f>F34/G34</f>
        <v>108.67</v>
      </c>
      <c r="I34" s="91">
        <v>15</v>
      </c>
      <c r="J34" s="80">
        <f t="shared" ref="J34" si="14">H34/100*I34</f>
        <v>16.3</v>
      </c>
      <c r="K34" s="91">
        <v>47</v>
      </c>
      <c r="L34" s="80">
        <f t="shared" ref="L34" si="15">H34/100*K34</f>
        <v>51.07</v>
      </c>
      <c r="M34" s="91">
        <v>0</v>
      </c>
      <c r="N34" s="80">
        <v>0</v>
      </c>
      <c r="O34" s="91">
        <v>0</v>
      </c>
      <c r="P34" s="80">
        <f t="shared" ref="P34" si="16">H34/100*O34</f>
        <v>0</v>
      </c>
      <c r="Q34" s="80">
        <f t="shared" ref="Q34" si="17">(H34+J34+L34+N34+P34)*0.15</f>
        <v>26.41</v>
      </c>
      <c r="R34" s="80">
        <f t="shared" ref="R34" si="18">(H34+J34+L34+N34+Q34+P34)</f>
        <v>202.45</v>
      </c>
      <c r="S34" s="80">
        <f t="shared" ref="S34" si="19">R34*E34</f>
        <v>202.45</v>
      </c>
      <c r="T34" s="80">
        <v>30.2</v>
      </c>
      <c r="U34" s="80">
        <f t="shared" ref="U34" si="20">S34/100*T34</f>
        <v>61.14</v>
      </c>
      <c r="V34" s="80">
        <f t="shared" ref="V34" si="21">S34+U34</f>
        <v>263.58999999999997</v>
      </c>
      <c r="W34" s="90"/>
    </row>
    <row r="35" spans="1:23" ht="19.5" customHeight="1" x14ac:dyDescent="0.45">
      <c r="A35" s="177"/>
      <c r="B35" s="180"/>
      <c r="C35" s="103" t="s">
        <v>38</v>
      </c>
      <c r="D35" s="104"/>
      <c r="E35" s="8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16">
        <f>SUM(S33:S34)</f>
        <v>457.32</v>
      </c>
    </row>
    <row r="36" spans="1:23" ht="19.5" customHeight="1" x14ac:dyDescent="0.45">
      <c r="A36" s="177"/>
      <c r="B36" s="180"/>
      <c r="C36" s="103" t="s">
        <v>37</v>
      </c>
      <c r="D36" s="104"/>
      <c r="E36" s="89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16">
        <f>SUM(U33:U34)</f>
        <v>138.11000000000001</v>
      </c>
    </row>
    <row r="37" spans="1:23" ht="19.5" customHeight="1" x14ac:dyDescent="0.45">
      <c r="A37" s="177"/>
      <c r="B37" s="180"/>
      <c r="C37" s="103" t="s">
        <v>19</v>
      </c>
      <c r="D37" s="104"/>
      <c r="E37" s="8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6">
        <v>0</v>
      </c>
    </row>
    <row r="38" spans="1:23" s="58" customFormat="1" ht="19.5" customHeight="1" x14ac:dyDescent="0.45">
      <c r="A38" s="178"/>
      <c r="B38" s="181"/>
      <c r="C38" s="105" t="s">
        <v>32</v>
      </c>
      <c r="D38" s="106"/>
      <c r="E38" s="101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102">
        <f>SUM(W35:W37)</f>
        <v>595.42999999999995</v>
      </c>
    </row>
    <row r="39" spans="1:23" ht="18.75" customHeight="1" x14ac:dyDescent="0.4">
      <c r="A39" s="176"/>
      <c r="B39" s="171" t="s">
        <v>61</v>
      </c>
      <c r="C39" s="87" t="s">
        <v>38</v>
      </c>
      <c r="D39" s="21"/>
      <c r="E39" s="89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16">
        <f>W8+W17+W23+W29+W35</f>
        <v>2517.5</v>
      </c>
    </row>
    <row r="40" spans="1:23" ht="18.75" customHeight="1" x14ac:dyDescent="0.4">
      <c r="A40" s="177"/>
      <c r="B40" s="172"/>
      <c r="C40" s="87" t="s">
        <v>37</v>
      </c>
      <c r="D40" s="21"/>
      <c r="E40" s="89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16">
        <f>W9+W18+W24+W30+W36</f>
        <v>760.28</v>
      </c>
    </row>
    <row r="41" spans="1:23" ht="18.75" customHeight="1" x14ac:dyDescent="0.4">
      <c r="A41" s="177"/>
      <c r="B41" s="172"/>
      <c r="C41" s="87" t="s">
        <v>45</v>
      </c>
      <c r="D41" s="21"/>
      <c r="E41" s="8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16">
        <f>W19</f>
        <v>100</v>
      </c>
    </row>
    <row r="42" spans="1:23" ht="18.75" customHeight="1" x14ac:dyDescent="0.4">
      <c r="A42" s="177"/>
      <c r="B42" s="172"/>
      <c r="C42" s="87" t="s">
        <v>19</v>
      </c>
      <c r="D42" s="21"/>
      <c r="E42" s="89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16">
        <v>0</v>
      </c>
    </row>
    <row r="43" spans="1:23" s="55" customFormat="1" ht="18.75" customHeight="1" x14ac:dyDescent="0.4">
      <c r="A43" s="178"/>
      <c r="B43" s="173"/>
      <c r="C43" s="107" t="s">
        <v>32</v>
      </c>
      <c r="D43" s="108"/>
      <c r="E43" s="109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1">
        <f>W39+W40+W41+W42</f>
        <v>3377.78</v>
      </c>
    </row>
    <row r="44" spans="1:23" ht="74.25" customHeight="1" x14ac:dyDescent="0.4">
      <c r="A44" s="112">
        <v>2</v>
      </c>
      <c r="B44" s="79" t="s">
        <v>51</v>
      </c>
      <c r="C44" s="93"/>
      <c r="D44" s="94"/>
      <c r="E44" s="89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113">
        <v>0</v>
      </c>
    </row>
    <row r="45" spans="1:23" ht="72.75" customHeight="1" x14ac:dyDescent="0.4">
      <c r="A45" s="112">
        <v>3</v>
      </c>
      <c r="B45" s="79" t="s">
        <v>52</v>
      </c>
      <c r="C45" s="93"/>
      <c r="D45" s="94"/>
      <c r="E45" s="89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80">
        <v>0</v>
      </c>
      <c r="R45" s="80">
        <v>0</v>
      </c>
      <c r="S45" s="80">
        <v>0</v>
      </c>
      <c r="T45" s="80">
        <v>0</v>
      </c>
      <c r="U45" s="80">
        <v>0</v>
      </c>
      <c r="V45" s="80">
        <v>0</v>
      </c>
      <c r="W45" s="80">
        <v>0</v>
      </c>
    </row>
    <row r="46" spans="1:23" ht="61.5" customHeight="1" x14ac:dyDescent="0.5">
      <c r="A46" s="114">
        <v>4</v>
      </c>
      <c r="B46" s="78" t="s">
        <v>49</v>
      </c>
      <c r="C46" s="115"/>
      <c r="D46" s="84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ht="23" x14ac:dyDescent="0.4">
      <c r="A47" s="176" t="s">
        <v>9</v>
      </c>
      <c r="B47" s="179" t="s">
        <v>49</v>
      </c>
      <c r="C47" s="88" t="s">
        <v>116</v>
      </c>
      <c r="D47" s="89">
        <v>1</v>
      </c>
      <c r="E47" s="89">
        <v>1</v>
      </c>
      <c r="F47" s="80">
        <v>22460</v>
      </c>
      <c r="G47" s="80">
        <v>164.17</v>
      </c>
      <c r="H47" s="80">
        <f>F47/G47</f>
        <v>136.81</v>
      </c>
      <c r="I47" s="91">
        <v>15</v>
      </c>
      <c r="J47" s="80">
        <f>H47/100*I47</f>
        <v>20.52</v>
      </c>
      <c r="K47" s="91">
        <v>47</v>
      </c>
      <c r="L47" s="80">
        <f>H47/100*K47</f>
        <v>64.3</v>
      </c>
      <c r="M47" s="91">
        <v>0</v>
      </c>
      <c r="N47" s="80">
        <f>H47/100*M47</f>
        <v>0</v>
      </c>
      <c r="O47" s="91">
        <v>0</v>
      </c>
      <c r="P47" s="80">
        <f>H47/100*O47</f>
        <v>0</v>
      </c>
      <c r="Q47" s="80">
        <f>(H47+J47+L47+N47+P47)*0.15</f>
        <v>33.24</v>
      </c>
      <c r="R47" s="80">
        <f>(H47+J47+L47+N47+Q47+P47)</f>
        <v>254.87</v>
      </c>
      <c r="S47" s="80">
        <f>R47*E47</f>
        <v>254.87</v>
      </c>
      <c r="T47" s="80">
        <v>30.2</v>
      </c>
      <c r="U47" s="80">
        <f>S47/100*T47</f>
        <v>76.97</v>
      </c>
      <c r="V47" s="80">
        <f>S47+U47</f>
        <v>331.84</v>
      </c>
      <c r="W47" s="92"/>
    </row>
    <row r="48" spans="1:23" ht="23" x14ac:dyDescent="0.4">
      <c r="A48" s="182"/>
      <c r="B48" s="182"/>
      <c r="C48" s="88" t="s">
        <v>117</v>
      </c>
      <c r="D48" s="89">
        <v>1</v>
      </c>
      <c r="E48" s="89">
        <v>1</v>
      </c>
      <c r="F48" s="80">
        <v>22460</v>
      </c>
      <c r="G48" s="80">
        <v>164.17</v>
      </c>
      <c r="H48" s="80">
        <f>F48/G48</f>
        <v>136.81</v>
      </c>
      <c r="I48" s="91">
        <v>15</v>
      </c>
      <c r="J48" s="80">
        <f t="shared" ref="J48:J51" si="22">H48/100*I48</f>
        <v>20.52</v>
      </c>
      <c r="K48" s="91">
        <v>47</v>
      </c>
      <c r="L48" s="80">
        <f t="shared" ref="L48:L51" si="23">H48/100*K48</f>
        <v>64.3</v>
      </c>
      <c r="M48" s="91">
        <v>0</v>
      </c>
      <c r="N48" s="80">
        <f t="shared" ref="N48:N51" si="24">H48/100*M48</f>
        <v>0</v>
      </c>
      <c r="O48" s="91">
        <v>0</v>
      </c>
      <c r="P48" s="80">
        <f t="shared" ref="P48:P51" si="25">H48/100*O48</f>
        <v>0</v>
      </c>
      <c r="Q48" s="80">
        <f>(H48+J48+L48+N48+P48)*0.15</f>
        <v>33.24</v>
      </c>
      <c r="R48" s="80">
        <f t="shared" ref="R48:R51" si="26">(H48+J48+L48+N48+Q48+P48)</f>
        <v>254.87</v>
      </c>
      <c r="S48" s="80">
        <f t="shared" ref="S48:S51" si="27">R48*E48</f>
        <v>254.87</v>
      </c>
      <c r="T48" s="80">
        <v>30.2</v>
      </c>
      <c r="U48" s="80">
        <f>S48/100*T48</f>
        <v>76.97</v>
      </c>
      <c r="V48" s="80">
        <f>S48+U48</f>
        <v>331.84</v>
      </c>
      <c r="W48" s="92"/>
    </row>
    <row r="49" spans="1:23" ht="23" x14ac:dyDescent="0.4">
      <c r="A49" s="182"/>
      <c r="B49" s="182"/>
      <c r="C49" s="88" t="s">
        <v>118</v>
      </c>
      <c r="D49" s="89">
        <v>1</v>
      </c>
      <c r="E49" s="89">
        <v>1</v>
      </c>
      <c r="F49" s="80">
        <v>17840</v>
      </c>
      <c r="G49" s="80">
        <v>164.17</v>
      </c>
      <c r="H49" s="80">
        <v>108.67</v>
      </c>
      <c r="I49" s="91">
        <v>15</v>
      </c>
      <c r="J49" s="80">
        <f t="shared" si="22"/>
        <v>16.3</v>
      </c>
      <c r="K49" s="91">
        <v>47</v>
      </c>
      <c r="L49" s="80">
        <f t="shared" si="23"/>
        <v>51.07</v>
      </c>
      <c r="M49" s="91">
        <v>0</v>
      </c>
      <c r="N49" s="80">
        <f t="shared" si="24"/>
        <v>0</v>
      </c>
      <c r="O49" s="91">
        <v>0</v>
      </c>
      <c r="P49" s="80">
        <f t="shared" si="25"/>
        <v>0</v>
      </c>
      <c r="Q49" s="80">
        <v>26.41</v>
      </c>
      <c r="R49" s="80">
        <f t="shared" si="26"/>
        <v>202.45</v>
      </c>
      <c r="S49" s="80">
        <f t="shared" si="27"/>
        <v>202.45</v>
      </c>
      <c r="T49" s="80">
        <v>30.2</v>
      </c>
      <c r="U49" s="80">
        <f>S49/100*T49</f>
        <v>61.14</v>
      </c>
      <c r="V49" s="80">
        <f>S49+U49</f>
        <v>263.58999999999997</v>
      </c>
      <c r="W49" s="92"/>
    </row>
    <row r="50" spans="1:23" ht="26.25" customHeight="1" x14ac:dyDescent="0.4">
      <c r="A50" s="182"/>
      <c r="B50" s="182"/>
      <c r="C50" s="88" t="s">
        <v>120</v>
      </c>
      <c r="D50" s="89">
        <v>1</v>
      </c>
      <c r="E50" s="89">
        <v>1</v>
      </c>
      <c r="F50" s="80">
        <v>17840</v>
      </c>
      <c r="G50" s="80">
        <v>164.17</v>
      </c>
      <c r="H50" s="80">
        <v>108.67</v>
      </c>
      <c r="I50" s="91">
        <v>15</v>
      </c>
      <c r="J50" s="80">
        <f t="shared" si="22"/>
        <v>16.3</v>
      </c>
      <c r="K50" s="91">
        <v>47</v>
      </c>
      <c r="L50" s="80">
        <f t="shared" si="23"/>
        <v>51.07</v>
      </c>
      <c r="M50" s="91">
        <v>0</v>
      </c>
      <c r="N50" s="80">
        <f t="shared" si="24"/>
        <v>0</v>
      </c>
      <c r="O50" s="91">
        <v>0</v>
      </c>
      <c r="P50" s="80">
        <f t="shared" si="25"/>
        <v>0</v>
      </c>
      <c r="Q50" s="80">
        <v>26.41</v>
      </c>
      <c r="R50" s="80">
        <f t="shared" si="26"/>
        <v>202.45</v>
      </c>
      <c r="S50" s="80">
        <f t="shared" si="27"/>
        <v>202.45</v>
      </c>
      <c r="T50" s="80">
        <v>30.2</v>
      </c>
      <c r="U50" s="80">
        <f>S50/100*T50</f>
        <v>61.14</v>
      </c>
      <c r="V50" s="80">
        <f>S50+U50</f>
        <v>263.58999999999997</v>
      </c>
      <c r="W50" s="92"/>
    </row>
    <row r="51" spans="1:23" ht="23" x14ac:dyDescent="0.4">
      <c r="A51" s="177"/>
      <c r="B51" s="180"/>
      <c r="C51" s="88" t="s">
        <v>33</v>
      </c>
      <c r="D51" s="89">
        <v>2</v>
      </c>
      <c r="E51" s="89">
        <v>2</v>
      </c>
      <c r="F51" s="80">
        <v>16500</v>
      </c>
      <c r="G51" s="80">
        <v>164.17</v>
      </c>
      <c r="H51" s="80">
        <v>100.51</v>
      </c>
      <c r="I51" s="91">
        <v>15</v>
      </c>
      <c r="J51" s="80">
        <f t="shared" si="22"/>
        <v>15.08</v>
      </c>
      <c r="K51" s="91">
        <v>40</v>
      </c>
      <c r="L51" s="80">
        <f t="shared" si="23"/>
        <v>40.200000000000003</v>
      </c>
      <c r="M51" s="91">
        <v>0</v>
      </c>
      <c r="N51" s="80">
        <f t="shared" si="24"/>
        <v>0</v>
      </c>
      <c r="O51" s="91">
        <v>0</v>
      </c>
      <c r="P51" s="80">
        <f t="shared" si="25"/>
        <v>0</v>
      </c>
      <c r="Q51" s="80">
        <v>23.37</v>
      </c>
      <c r="R51" s="80">
        <f t="shared" si="26"/>
        <v>179.16</v>
      </c>
      <c r="S51" s="80">
        <f t="shared" si="27"/>
        <v>358.32</v>
      </c>
      <c r="T51" s="80">
        <v>30.2</v>
      </c>
      <c r="U51" s="80">
        <f>S51/100*T51</f>
        <v>108.21</v>
      </c>
      <c r="V51" s="80">
        <f>S51+U51</f>
        <v>466.53</v>
      </c>
      <c r="W51" s="92"/>
    </row>
    <row r="52" spans="1:23" ht="23" x14ac:dyDescent="0.45">
      <c r="A52" s="177"/>
      <c r="B52" s="180"/>
      <c r="C52" s="103" t="s">
        <v>38</v>
      </c>
      <c r="D52" s="104"/>
      <c r="E52" s="89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16">
        <f>SUM(S47:S51)</f>
        <v>1272.96</v>
      </c>
    </row>
    <row r="53" spans="1:23" ht="23" x14ac:dyDescent="0.45">
      <c r="A53" s="177"/>
      <c r="B53" s="180"/>
      <c r="C53" s="103" t="s">
        <v>37</v>
      </c>
      <c r="D53" s="104"/>
      <c r="E53" s="89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16">
        <f>SUM(U47:U51)</f>
        <v>384.43</v>
      </c>
    </row>
    <row r="54" spans="1:23" ht="23" x14ac:dyDescent="0.45">
      <c r="A54" s="177"/>
      <c r="B54" s="180"/>
      <c r="C54" s="103" t="s">
        <v>45</v>
      </c>
      <c r="D54" s="104"/>
      <c r="E54" s="89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16">
        <v>100</v>
      </c>
    </row>
    <row r="55" spans="1:23" ht="23" x14ac:dyDescent="0.45">
      <c r="A55" s="177"/>
      <c r="B55" s="180"/>
      <c r="C55" s="103" t="s">
        <v>19</v>
      </c>
      <c r="D55" s="104"/>
      <c r="E55" s="89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16">
        <v>0</v>
      </c>
    </row>
    <row r="56" spans="1:23" s="58" customFormat="1" ht="23" x14ac:dyDescent="0.45">
      <c r="A56" s="178"/>
      <c r="B56" s="181"/>
      <c r="C56" s="105" t="s">
        <v>32</v>
      </c>
      <c r="D56" s="106"/>
      <c r="E56" s="101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102">
        <f>SUM(W52:W55)</f>
        <v>1757.39</v>
      </c>
    </row>
    <row r="57" spans="1:23" ht="19.5" customHeight="1" x14ac:dyDescent="0.4">
      <c r="A57" s="176" t="s">
        <v>10</v>
      </c>
      <c r="B57" s="179" t="s">
        <v>53</v>
      </c>
      <c r="C57" s="88" t="s">
        <v>116</v>
      </c>
      <c r="D57" s="89">
        <v>1</v>
      </c>
      <c r="E57" s="80">
        <v>1</v>
      </c>
      <c r="F57" s="80">
        <v>22460</v>
      </c>
      <c r="G57" s="80">
        <v>164.17</v>
      </c>
      <c r="H57" s="80">
        <f>F57/G57</f>
        <v>136.81</v>
      </c>
      <c r="I57" s="91">
        <v>15</v>
      </c>
      <c r="J57" s="80">
        <f>H57/100*I57</f>
        <v>20.52</v>
      </c>
      <c r="K57" s="91">
        <v>47</v>
      </c>
      <c r="L57" s="80">
        <f>H57/100*K57</f>
        <v>64.3</v>
      </c>
      <c r="M57" s="91">
        <v>0</v>
      </c>
      <c r="N57" s="80">
        <v>0</v>
      </c>
      <c r="O57" s="91">
        <v>0</v>
      </c>
      <c r="P57" s="80">
        <f>H57/100*O57</f>
        <v>0</v>
      </c>
      <c r="Q57" s="80">
        <f>(H57+J57+L57+N57+P57)*0.15</f>
        <v>33.24</v>
      </c>
      <c r="R57" s="80">
        <f>(H57+J57+L57+N57+Q57+P57)</f>
        <v>254.87</v>
      </c>
      <c r="S57" s="80">
        <f>R57*E57</f>
        <v>254.87</v>
      </c>
      <c r="T57" s="80">
        <v>30.2</v>
      </c>
      <c r="U57" s="80">
        <f>S57/100*T57</f>
        <v>76.97</v>
      </c>
      <c r="V57" s="80">
        <f>S57+U57</f>
        <v>331.84</v>
      </c>
      <c r="W57" s="90"/>
    </row>
    <row r="58" spans="1:23" ht="23" x14ac:dyDescent="0.4">
      <c r="A58" s="177"/>
      <c r="B58" s="180"/>
      <c r="C58" s="88" t="s">
        <v>119</v>
      </c>
      <c r="D58" s="89">
        <v>1</v>
      </c>
      <c r="E58" s="80">
        <v>1</v>
      </c>
      <c r="F58" s="80">
        <v>17840</v>
      </c>
      <c r="G58" s="80">
        <v>164.17</v>
      </c>
      <c r="H58" s="80">
        <f>F58/G58</f>
        <v>108.67</v>
      </c>
      <c r="I58" s="91">
        <v>15</v>
      </c>
      <c r="J58" s="80">
        <f t="shared" ref="J58" si="28">H58/100*I58</f>
        <v>16.3</v>
      </c>
      <c r="K58" s="91">
        <v>47</v>
      </c>
      <c r="L58" s="80">
        <f t="shared" ref="L58" si="29">H58/100*K58</f>
        <v>51.07</v>
      </c>
      <c r="M58" s="91">
        <v>0</v>
      </c>
      <c r="N58" s="80">
        <v>0</v>
      </c>
      <c r="O58" s="91">
        <v>0</v>
      </c>
      <c r="P58" s="80">
        <f t="shared" ref="P58" si="30">H58/100*O58</f>
        <v>0</v>
      </c>
      <c r="Q58" s="80">
        <f t="shared" ref="Q58" si="31">(H58+J58+L58+N58+P58)*0.15</f>
        <v>26.41</v>
      </c>
      <c r="R58" s="80">
        <f t="shared" ref="R58" si="32">(H58+J58+L58+N58+Q58+P58)</f>
        <v>202.45</v>
      </c>
      <c r="S58" s="80">
        <f t="shared" ref="S58" si="33">R58*E58</f>
        <v>202.45</v>
      </c>
      <c r="T58" s="80">
        <v>30.2</v>
      </c>
      <c r="U58" s="80">
        <f t="shared" ref="U58" si="34">S58/100*T58</f>
        <v>61.14</v>
      </c>
      <c r="V58" s="80">
        <f t="shared" ref="V58" si="35">S58+U58</f>
        <v>263.58999999999997</v>
      </c>
      <c r="W58" s="90"/>
    </row>
    <row r="59" spans="1:23" ht="23" x14ac:dyDescent="0.45">
      <c r="A59" s="177"/>
      <c r="B59" s="180"/>
      <c r="C59" s="103" t="s">
        <v>38</v>
      </c>
      <c r="D59" s="104"/>
      <c r="E59" s="89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16">
        <f>SUM(S57:S58)</f>
        <v>457.32</v>
      </c>
    </row>
    <row r="60" spans="1:23" ht="23" x14ac:dyDescent="0.45">
      <c r="A60" s="177"/>
      <c r="B60" s="180"/>
      <c r="C60" s="103" t="s">
        <v>37</v>
      </c>
      <c r="D60" s="104"/>
      <c r="E60" s="89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16">
        <f>SUM(U57:U58)</f>
        <v>138.11000000000001</v>
      </c>
    </row>
    <row r="61" spans="1:23" ht="23" x14ac:dyDescent="0.45">
      <c r="A61" s="177"/>
      <c r="B61" s="180"/>
      <c r="C61" s="103" t="s">
        <v>19</v>
      </c>
      <c r="D61" s="104"/>
      <c r="E61" s="89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16">
        <v>0</v>
      </c>
    </row>
    <row r="62" spans="1:23" s="58" customFormat="1" ht="23" x14ac:dyDescent="0.45">
      <c r="A62" s="178"/>
      <c r="B62" s="181"/>
      <c r="C62" s="105" t="s">
        <v>32</v>
      </c>
      <c r="D62" s="106"/>
      <c r="E62" s="101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102">
        <f>W59+W60+W61</f>
        <v>595.42999999999995</v>
      </c>
    </row>
    <row r="63" spans="1:23" ht="23" x14ac:dyDescent="0.45">
      <c r="A63" s="176"/>
      <c r="B63" s="171" t="s">
        <v>60</v>
      </c>
      <c r="C63" s="14" t="s">
        <v>38</v>
      </c>
      <c r="D63" s="34"/>
      <c r="E63" s="89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16">
        <f>W52+W59</f>
        <v>1730.28</v>
      </c>
    </row>
    <row r="64" spans="1:23" ht="23" x14ac:dyDescent="0.45">
      <c r="A64" s="177"/>
      <c r="B64" s="172"/>
      <c r="C64" s="14" t="s">
        <v>37</v>
      </c>
      <c r="D64" s="34"/>
      <c r="E64" s="89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16">
        <f>W53+W60</f>
        <v>522.54</v>
      </c>
    </row>
    <row r="65" spans="1:23" ht="18.75" customHeight="1" x14ac:dyDescent="0.45">
      <c r="A65" s="177"/>
      <c r="B65" s="172"/>
      <c r="C65" s="14" t="s">
        <v>45</v>
      </c>
      <c r="D65" s="34"/>
      <c r="E65" s="89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16">
        <f>W54</f>
        <v>100</v>
      </c>
    </row>
    <row r="66" spans="1:23" ht="18.75" customHeight="1" x14ac:dyDescent="0.45">
      <c r="A66" s="177"/>
      <c r="B66" s="172"/>
      <c r="C66" s="14" t="s">
        <v>19</v>
      </c>
      <c r="D66" s="34"/>
      <c r="E66" s="89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16">
        <f>W55+W61</f>
        <v>0</v>
      </c>
    </row>
    <row r="67" spans="1:23" s="54" customFormat="1" ht="18.75" customHeight="1" x14ac:dyDescent="0.45">
      <c r="A67" s="178"/>
      <c r="B67" s="173"/>
      <c r="C67" s="60" t="s">
        <v>32</v>
      </c>
      <c r="D67" s="61"/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64">
        <f>SUM(W63:W66)</f>
        <v>2352.8200000000002</v>
      </c>
    </row>
    <row r="68" spans="1:23" ht="114" customHeight="1" x14ac:dyDescent="0.5">
      <c r="A68" s="118">
        <v>5</v>
      </c>
      <c r="B68" s="87" t="s">
        <v>35</v>
      </c>
      <c r="C68" s="115"/>
      <c r="D68" s="84"/>
      <c r="E68" s="89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16"/>
    </row>
    <row r="69" spans="1:23" ht="23" x14ac:dyDescent="0.4">
      <c r="A69" s="176" t="s">
        <v>15</v>
      </c>
      <c r="B69" s="179" t="s">
        <v>54</v>
      </c>
      <c r="C69" s="88"/>
      <c r="D69" s="89">
        <v>0</v>
      </c>
      <c r="E69" s="89">
        <v>0</v>
      </c>
      <c r="F69" s="80">
        <v>0</v>
      </c>
      <c r="G69" s="80">
        <v>164.17</v>
      </c>
      <c r="H69" s="80">
        <f>F69/G69</f>
        <v>0</v>
      </c>
      <c r="I69" s="80">
        <v>10</v>
      </c>
      <c r="J69" s="80">
        <f>H69/100*I69</f>
        <v>0</v>
      </c>
      <c r="K69" s="80">
        <v>0</v>
      </c>
      <c r="L69" s="80">
        <f>H69/100*K69</f>
        <v>0</v>
      </c>
      <c r="M69" s="80">
        <v>0</v>
      </c>
      <c r="N69" s="80">
        <f t="shared" ref="N69:O73" si="36">H69/100*M69</f>
        <v>0</v>
      </c>
      <c r="O69" s="80">
        <f t="shared" si="36"/>
        <v>0</v>
      </c>
      <c r="P69" s="80">
        <f>H69/100*O69</f>
        <v>0</v>
      </c>
      <c r="Q69" s="80">
        <f>(H69+J69+L69+N69+P69)*0.15</f>
        <v>0</v>
      </c>
      <c r="R69" s="80">
        <f>(H69+J69+L69+N69+Q69+P69)</f>
        <v>0</v>
      </c>
      <c r="S69" s="80">
        <f>R69*E69</f>
        <v>0</v>
      </c>
      <c r="T69" s="80">
        <v>30.2</v>
      </c>
      <c r="U69" s="80">
        <f>S69/100*T69</f>
        <v>0</v>
      </c>
      <c r="V69" s="80">
        <f>S69+U69</f>
        <v>0</v>
      </c>
      <c r="W69" s="16"/>
    </row>
    <row r="70" spans="1:23" ht="18.75" customHeight="1" x14ac:dyDescent="0.4">
      <c r="A70" s="177"/>
      <c r="B70" s="180"/>
      <c r="C70" s="88"/>
      <c r="D70" s="89">
        <v>0</v>
      </c>
      <c r="E70" s="89">
        <v>0</v>
      </c>
      <c r="F70" s="80">
        <v>0</v>
      </c>
      <c r="G70" s="80">
        <v>164.17</v>
      </c>
      <c r="H70" s="80">
        <f>F70/G70</f>
        <v>0</v>
      </c>
      <c r="I70" s="80">
        <v>0</v>
      </c>
      <c r="J70" s="80">
        <f t="shared" ref="J70:J73" si="37">H70/100*I70</f>
        <v>0</v>
      </c>
      <c r="K70" s="80">
        <v>0</v>
      </c>
      <c r="L70" s="80">
        <f>H70/100*K70</f>
        <v>0</v>
      </c>
      <c r="M70" s="80">
        <v>0</v>
      </c>
      <c r="N70" s="80">
        <f t="shared" si="36"/>
        <v>0</v>
      </c>
      <c r="O70" s="80">
        <f t="shared" si="36"/>
        <v>0</v>
      </c>
      <c r="P70" s="80">
        <f>H70/100*O70</f>
        <v>0</v>
      </c>
      <c r="Q70" s="80">
        <f>(H70+J70+L70+N70+P70)*0.15</f>
        <v>0</v>
      </c>
      <c r="R70" s="80">
        <f>(H70+J70+L70+N70+Q70+P70)</f>
        <v>0</v>
      </c>
      <c r="S70" s="80">
        <f>R70*E70</f>
        <v>0</v>
      </c>
      <c r="T70" s="80">
        <v>30.2</v>
      </c>
      <c r="U70" s="80">
        <f>S70/100*T70</f>
        <v>0</v>
      </c>
      <c r="V70" s="80">
        <f>S70+U70</f>
        <v>0</v>
      </c>
      <c r="W70" s="16"/>
    </row>
    <row r="71" spans="1:23" ht="18.75" customHeight="1" x14ac:dyDescent="0.5">
      <c r="A71" s="177"/>
      <c r="B71" s="180"/>
      <c r="C71" s="115"/>
      <c r="D71" s="89">
        <v>0</v>
      </c>
      <c r="E71" s="89">
        <v>0</v>
      </c>
      <c r="F71" s="80">
        <v>0</v>
      </c>
      <c r="G71" s="80">
        <v>164.17</v>
      </c>
      <c r="H71" s="80">
        <f>F71/G71</f>
        <v>0</v>
      </c>
      <c r="I71" s="80">
        <v>1</v>
      </c>
      <c r="J71" s="80">
        <f t="shared" si="37"/>
        <v>0</v>
      </c>
      <c r="K71" s="80">
        <v>0</v>
      </c>
      <c r="L71" s="80">
        <f>H71/100*K71</f>
        <v>0</v>
      </c>
      <c r="M71" s="80">
        <v>0</v>
      </c>
      <c r="N71" s="80">
        <f t="shared" si="36"/>
        <v>0</v>
      </c>
      <c r="O71" s="80">
        <f t="shared" si="36"/>
        <v>0</v>
      </c>
      <c r="P71" s="80">
        <f>H71/100*O71</f>
        <v>0</v>
      </c>
      <c r="Q71" s="80">
        <f>(H71+J71+L71+N71+P71)*0.15</f>
        <v>0</v>
      </c>
      <c r="R71" s="80">
        <f>(H71+J71+L71+N71+Q71+P71)</f>
        <v>0</v>
      </c>
      <c r="S71" s="80">
        <f>R71*E71</f>
        <v>0</v>
      </c>
      <c r="T71" s="80"/>
      <c r="U71" s="80">
        <f>S71/100*T71</f>
        <v>0</v>
      </c>
      <c r="V71" s="80">
        <f>S71+U71</f>
        <v>0</v>
      </c>
      <c r="W71" s="16"/>
    </row>
    <row r="72" spans="1:23" ht="18.75" customHeight="1" x14ac:dyDescent="0.5">
      <c r="A72" s="177"/>
      <c r="B72" s="180"/>
      <c r="C72" s="115"/>
      <c r="D72" s="89">
        <v>0</v>
      </c>
      <c r="E72" s="89">
        <v>0</v>
      </c>
      <c r="F72" s="80">
        <v>0</v>
      </c>
      <c r="G72" s="80">
        <v>164.17</v>
      </c>
      <c r="H72" s="80">
        <f>F72/G72</f>
        <v>0</v>
      </c>
      <c r="I72" s="80">
        <v>1</v>
      </c>
      <c r="J72" s="80">
        <f t="shared" si="37"/>
        <v>0</v>
      </c>
      <c r="K72" s="80">
        <v>0</v>
      </c>
      <c r="L72" s="80">
        <f>H72/100*K72</f>
        <v>0</v>
      </c>
      <c r="M72" s="80">
        <v>0</v>
      </c>
      <c r="N72" s="80">
        <f t="shared" si="36"/>
        <v>0</v>
      </c>
      <c r="O72" s="80">
        <f t="shared" si="36"/>
        <v>0</v>
      </c>
      <c r="P72" s="80">
        <f>H72/100*O72</f>
        <v>0</v>
      </c>
      <c r="Q72" s="80">
        <f>(H72+J72+L72+N72+P72)*0.15</f>
        <v>0</v>
      </c>
      <c r="R72" s="80">
        <f>(H72+J72+L72+N72+Q72+P72)</f>
        <v>0</v>
      </c>
      <c r="S72" s="80">
        <f>R72*E72</f>
        <v>0</v>
      </c>
      <c r="T72" s="80"/>
      <c r="U72" s="80">
        <f>S72/100*T72</f>
        <v>0</v>
      </c>
      <c r="V72" s="80">
        <f>S72+U72</f>
        <v>0</v>
      </c>
      <c r="W72" s="16"/>
    </row>
    <row r="73" spans="1:23" ht="18.75" customHeight="1" collapsed="1" x14ac:dyDescent="0.5">
      <c r="A73" s="177"/>
      <c r="B73" s="180"/>
      <c r="C73" s="115"/>
      <c r="D73" s="89">
        <v>0</v>
      </c>
      <c r="E73" s="89">
        <v>0</v>
      </c>
      <c r="F73" s="80">
        <v>0</v>
      </c>
      <c r="G73" s="80">
        <v>164.17</v>
      </c>
      <c r="H73" s="80">
        <f>F73/G73</f>
        <v>0</v>
      </c>
      <c r="I73" s="80">
        <v>0</v>
      </c>
      <c r="J73" s="80">
        <f t="shared" si="37"/>
        <v>0</v>
      </c>
      <c r="K73" s="80">
        <v>0</v>
      </c>
      <c r="L73" s="80">
        <f>H73/100*K73</f>
        <v>0</v>
      </c>
      <c r="M73" s="80">
        <v>0</v>
      </c>
      <c r="N73" s="80">
        <f t="shared" si="36"/>
        <v>0</v>
      </c>
      <c r="O73" s="80">
        <f t="shared" si="36"/>
        <v>0</v>
      </c>
      <c r="P73" s="80">
        <f>H73/100*O73</f>
        <v>0</v>
      </c>
      <c r="Q73" s="80">
        <f>(H73+J73+L73+N73+P73)*0.15</f>
        <v>0</v>
      </c>
      <c r="R73" s="80">
        <f>(H73+J73+L73+N73+Q73+P73)</f>
        <v>0</v>
      </c>
      <c r="S73" s="80">
        <f>R73*E73</f>
        <v>0</v>
      </c>
      <c r="T73" s="80"/>
      <c r="U73" s="80">
        <f>S73/100*T73</f>
        <v>0</v>
      </c>
      <c r="V73" s="80">
        <f>S73+U73</f>
        <v>0</v>
      </c>
      <c r="W73" s="16"/>
    </row>
    <row r="74" spans="1:23" ht="18.75" customHeight="1" x14ac:dyDescent="0.5">
      <c r="A74" s="177"/>
      <c r="B74" s="180"/>
      <c r="C74" s="115" t="s">
        <v>38</v>
      </c>
      <c r="D74" s="84"/>
      <c r="E74" s="89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16">
        <f>SUM(S69:S73)</f>
        <v>0</v>
      </c>
    </row>
    <row r="75" spans="1:23" ht="18.75" customHeight="1" x14ac:dyDescent="0.5">
      <c r="A75" s="177"/>
      <c r="B75" s="180"/>
      <c r="C75" s="115" t="s">
        <v>37</v>
      </c>
      <c r="D75" s="84"/>
      <c r="E75" s="89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16">
        <f>SUM(U69:U73)</f>
        <v>0</v>
      </c>
    </row>
    <row r="76" spans="1:23" ht="18.75" customHeight="1" x14ac:dyDescent="0.5">
      <c r="A76" s="177"/>
      <c r="B76" s="180"/>
      <c r="C76" s="115" t="s">
        <v>45</v>
      </c>
      <c r="D76" s="84"/>
      <c r="E76" s="89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16">
        <v>0</v>
      </c>
    </row>
    <row r="77" spans="1:23" ht="18.75" customHeight="1" x14ac:dyDescent="0.5">
      <c r="A77" s="177"/>
      <c r="B77" s="180"/>
      <c r="C77" s="115" t="s">
        <v>19</v>
      </c>
      <c r="D77" s="84"/>
      <c r="E77" s="89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16">
        <v>0</v>
      </c>
    </row>
    <row r="78" spans="1:23" ht="18.75" customHeight="1" x14ac:dyDescent="0.5">
      <c r="A78" s="178"/>
      <c r="B78" s="181"/>
      <c r="C78" s="115" t="s">
        <v>32</v>
      </c>
      <c r="D78" s="84"/>
      <c r="E78" s="89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16">
        <f>SUM(W74:W77)</f>
        <v>0</v>
      </c>
    </row>
    <row r="79" spans="1:23" ht="18.75" customHeight="1" x14ac:dyDescent="0.5">
      <c r="A79" s="176"/>
      <c r="B79" s="171" t="s">
        <v>55</v>
      </c>
      <c r="C79" s="115" t="s">
        <v>38</v>
      </c>
      <c r="D79" s="84"/>
      <c r="E79" s="8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16">
        <f>W74</f>
        <v>0</v>
      </c>
    </row>
    <row r="80" spans="1:23" ht="18.75" customHeight="1" x14ac:dyDescent="0.5">
      <c r="A80" s="177"/>
      <c r="B80" s="172"/>
      <c r="C80" s="115" t="s">
        <v>37</v>
      </c>
      <c r="D80" s="84"/>
      <c r="E80" s="8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16">
        <f>W75</f>
        <v>0</v>
      </c>
    </row>
    <row r="81" spans="1:23" ht="23" x14ac:dyDescent="0.5">
      <c r="A81" s="177"/>
      <c r="B81" s="172"/>
      <c r="C81" s="115" t="s">
        <v>45</v>
      </c>
      <c r="D81" s="84"/>
      <c r="E81" s="89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16">
        <f>W76</f>
        <v>0</v>
      </c>
    </row>
    <row r="82" spans="1:23" ht="23" x14ac:dyDescent="0.5">
      <c r="A82" s="177"/>
      <c r="B82" s="172"/>
      <c r="C82" s="115" t="s">
        <v>19</v>
      </c>
      <c r="D82" s="84"/>
      <c r="E82" s="89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16">
        <f>W77</f>
        <v>0</v>
      </c>
    </row>
    <row r="83" spans="1:23" ht="23" x14ac:dyDescent="0.5">
      <c r="A83" s="178"/>
      <c r="B83" s="173"/>
      <c r="C83" s="115" t="s">
        <v>32</v>
      </c>
      <c r="D83" s="84"/>
      <c r="E83" s="89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16">
        <f>SUM(W79:W82)</f>
        <v>0</v>
      </c>
    </row>
    <row r="84" spans="1:23" ht="90" x14ac:dyDescent="0.5">
      <c r="A84" s="113" t="s">
        <v>21</v>
      </c>
      <c r="B84" s="87" t="s">
        <v>56</v>
      </c>
      <c r="C84" s="115"/>
      <c r="D84" s="84"/>
      <c r="E84" s="89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16"/>
    </row>
    <row r="85" spans="1:23" ht="23" x14ac:dyDescent="0.4">
      <c r="A85" s="174" t="s">
        <v>16</v>
      </c>
      <c r="B85" s="175" t="s">
        <v>57</v>
      </c>
      <c r="C85" s="88" t="s">
        <v>116</v>
      </c>
      <c r="D85" s="89">
        <v>2</v>
      </c>
      <c r="E85" s="89">
        <v>2</v>
      </c>
      <c r="F85" s="80">
        <v>22460</v>
      </c>
      <c r="G85" s="80">
        <v>164.17</v>
      </c>
      <c r="H85" s="80">
        <f>F85/G85</f>
        <v>136.81</v>
      </c>
      <c r="I85" s="91">
        <v>15</v>
      </c>
      <c r="J85" s="80">
        <f>H85/100*I85</f>
        <v>20.52</v>
      </c>
      <c r="K85" s="91">
        <v>47</v>
      </c>
      <c r="L85" s="80">
        <f>H85/100*K85</f>
        <v>64.3</v>
      </c>
      <c r="M85" s="91">
        <v>0</v>
      </c>
      <c r="N85" s="80">
        <f>H85/100*M85</f>
        <v>0</v>
      </c>
      <c r="O85" s="91">
        <v>0</v>
      </c>
      <c r="P85" s="80">
        <f>H85/100*O85</f>
        <v>0</v>
      </c>
      <c r="Q85" s="80">
        <f>(H85+J85+L85+N85+P85)*0.15</f>
        <v>33.24</v>
      </c>
      <c r="R85" s="80">
        <f>(H85+J85+L85+N85+Q85+P85)</f>
        <v>254.87</v>
      </c>
      <c r="S85" s="80">
        <f>R85*E85</f>
        <v>509.74</v>
      </c>
      <c r="T85" s="80">
        <v>30.2</v>
      </c>
      <c r="U85" s="80">
        <f>S85/100*T85</f>
        <v>153.94</v>
      </c>
      <c r="V85" s="80">
        <f>S85+U85</f>
        <v>663.68</v>
      </c>
      <c r="W85" s="92"/>
    </row>
    <row r="86" spans="1:23" ht="23" x14ac:dyDescent="0.4">
      <c r="A86" s="174"/>
      <c r="B86" s="175"/>
      <c r="C86" s="88" t="s">
        <v>117</v>
      </c>
      <c r="D86" s="89">
        <v>1</v>
      </c>
      <c r="E86" s="89">
        <v>1</v>
      </c>
      <c r="F86" s="80">
        <v>22460</v>
      </c>
      <c r="G86" s="80">
        <v>164.17</v>
      </c>
      <c r="H86" s="80">
        <f>F86/G86</f>
        <v>136.81</v>
      </c>
      <c r="I86" s="91">
        <v>15</v>
      </c>
      <c r="J86" s="80">
        <f t="shared" ref="J86:J89" si="38">H86/100*I86</f>
        <v>20.52</v>
      </c>
      <c r="K86" s="91">
        <v>47</v>
      </c>
      <c r="L86" s="80">
        <f t="shared" ref="L86:L89" si="39">H86/100*K86</f>
        <v>64.3</v>
      </c>
      <c r="M86" s="91">
        <v>0</v>
      </c>
      <c r="N86" s="80">
        <f t="shared" ref="N86:N89" si="40">H86/100*M86</f>
        <v>0</v>
      </c>
      <c r="O86" s="91">
        <v>0</v>
      </c>
      <c r="P86" s="80">
        <f t="shared" ref="P86:P89" si="41">H86/100*O86</f>
        <v>0</v>
      </c>
      <c r="Q86" s="80">
        <f>(H86+J86+L86+N86+P86)*0.15</f>
        <v>33.24</v>
      </c>
      <c r="R86" s="80">
        <f t="shared" ref="R86:R89" si="42">(H86+J86+L86+N86+Q86+P86)</f>
        <v>254.87</v>
      </c>
      <c r="S86" s="80">
        <f t="shared" ref="S86:S89" si="43">R86*E86</f>
        <v>254.87</v>
      </c>
      <c r="T86" s="80">
        <v>30.2</v>
      </c>
      <c r="U86" s="80">
        <f>S86/100*T86</f>
        <v>76.97</v>
      </c>
      <c r="V86" s="80">
        <f>S86+U86</f>
        <v>331.84</v>
      </c>
      <c r="W86" s="92"/>
    </row>
    <row r="87" spans="1:23" ht="23" x14ac:dyDescent="0.4">
      <c r="A87" s="174"/>
      <c r="B87" s="175"/>
      <c r="C87" s="88" t="s">
        <v>118</v>
      </c>
      <c r="D87" s="89">
        <v>2</v>
      </c>
      <c r="E87" s="89">
        <v>2</v>
      </c>
      <c r="F87" s="80">
        <v>17840</v>
      </c>
      <c r="G87" s="80">
        <v>164.17</v>
      </c>
      <c r="H87" s="80">
        <v>108.67</v>
      </c>
      <c r="I87" s="91">
        <v>15</v>
      </c>
      <c r="J87" s="80">
        <f t="shared" si="38"/>
        <v>16.3</v>
      </c>
      <c r="K87" s="91">
        <v>47</v>
      </c>
      <c r="L87" s="80">
        <f t="shared" si="39"/>
        <v>51.07</v>
      </c>
      <c r="M87" s="91">
        <v>0</v>
      </c>
      <c r="N87" s="80">
        <f t="shared" si="40"/>
        <v>0</v>
      </c>
      <c r="O87" s="91">
        <v>0</v>
      </c>
      <c r="P87" s="80">
        <f t="shared" si="41"/>
        <v>0</v>
      </c>
      <c r="Q87" s="80">
        <v>26.41</v>
      </c>
      <c r="R87" s="80">
        <f t="shared" si="42"/>
        <v>202.45</v>
      </c>
      <c r="S87" s="80">
        <f t="shared" si="43"/>
        <v>404.9</v>
      </c>
      <c r="T87" s="80">
        <v>30.2</v>
      </c>
      <c r="U87" s="80">
        <f>S87/100*T87</f>
        <v>122.28</v>
      </c>
      <c r="V87" s="80">
        <f>S87+U87</f>
        <v>527.17999999999995</v>
      </c>
      <c r="W87" s="92"/>
    </row>
    <row r="88" spans="1:23" ht="46" x14ac:dyDescent="0.4">
      <c r="A88" s="174"/>
      <c r="B88" s="175"/>
      <c r="C88" s="88" t="s">
        <v>120</v>
      </c>
      <c r="D88" s="89">
        <v>1</v>
      </c>
      <c r="E88" s="89">
        <v>1</v>
      </c>
      <c r="F88" s="80">
        <v>17840</v>
      </c>
      <c r="G88" s="80">
        <v>164.17</v>
      </c>
      <c r="H88" s="80">
        <v>108.67</v>
      </c>
      <c r="I88" s="91">
        <v>15</v>
      </c>
      <c r="J88" s="80">
        <f t="shared" si="38"/>
        <v>16.3</v>
      </c>
      <c r="K88" s="91">
        <v>47</v>
      </c>
      <c r="L88" s="80">
        <f t="shared" si="39"/>
        <v>51.07</v>
      </c>
      <c r="M88" s="91">
        <v>0</v>
      </c>
      <c r="N88" s="80">
        <f t="shared" si="40"/>
        <v>0</v>
      </c>
      <c r="O88" s="91">
        <v>0</v>
      </c>
      <c r="P88" s="80">
        <f t="shared" si="41"/>
        <v>0</v>
      </c>
      <c r="Q88" s="80">
        <v>26.41</v>
      </c>
      <c r="R88" s="80">
        <f t="shared" si="42"/>
        <v>202.45</v>
      </c>
      <c r="S88" s="80">
        <f t="shared" si="43"/>
        <v>202.45</v>
      </c>
      <c r="T88" s="80">
        <v>30.2</v>
      </c>
      <c r="U88" s="80">
        <f>S88/100*T88</f>
        <v>61.14</v>
      </c>
      <c r="V88" s="80">
        <f>S88+U88</f>
        <v>263.58999999999997</v>
      </c>
      <c r="W88" s="92"/>
    </row>
    <row r="89" spans="1:23" ht="23" x14ac:dyDescent="0.4">
      <c r="A89" s="174"/>
      <c r="B89" s="175"/>
      <c r="C89" s="88" t="s">
        <v>33</v>
      </c>
      <c r="D89" s="89">
        <v>3</v>
      </c>
      <c r="E89" s="89">
        <v>3</v>
      </c>
      <c r="F89" s="80">
        <v>16500</v>
      </c>
      <c r="G89" s="80">
        <v>164.17</v>
      </c>
      <c r="H89" s="80">
        <v>100.51</v>
      </c>
      <c r="I89" s="91">
        <v>15</v>
      </c>
      <c r="J89" s="80">
        <f t="shared" si="38"/>
        <v>15.08</v>
      </c>
      <c r="K89" s="91">
        <v>40</v>
      </c>
      <c r="L89" s="80">
        <f t="shared" si="39"/>
        <v>40.200000000000003</v>
      </c>
      <c r="M89" s="91">
        <v>0</v>
      </c>
      <c r="N89" s="80">
        <f t="shared" si="40"/>
        <v>0</v>
      </c>
      <c r="O89" s="91">
        <v>0</v>
      </c>
      <c r="P89" s="80">
        <f t="shared" si="41"/>
        <v>0</v>
      </c>
      <c r="Q89" s="80">
        <v>23.37</v>
      </c>
      <c r="R89" s="80">
        <f t="shared" si="42"/>
        <v>179.16</v>
      </c>
      <c r="S89" s="80">
        <f t="shared" si="43"/>
        <v>537.48</v>
      </c>
      <c r="T89" s="80">
        <v>30.2</v>
      </c>
      <c r="U89" s="80">
        <f>S89/100*T89</f>
        <v>162.32</v>
      </c>
      <c r="V89" s="80">
        <f>S89+U89</f>
        <v>699.8</v>
      </c>
      <c r="W89" s="92"/>
    </row>
    <row r="90" spans="1:23" ht="23" x14ac:dyDescent="0.45">
      <c r="A90" s="174"/>
      <c r="B90" s="175"/>
      <c r="C90" s="103" t="s">
        <v>38</v>
      </c>
      <c r="D90" s="104"/>
      <c r="E90" s="89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16">
        <f>SUM(S85:S89)</f>
        <v>1909.44</v>
      </c>
    </row>
    <row r="91" spans="1:23" ht="23" x14ac:dyDescent="0.45">
      <c r="A91" s="174"/>
      <c r="B91" s="175"/>
      <c r="C91" s="103" t="s">
        <v>37</v>
      </c>
      <c r="D91" s="104"/>
      <c r="E91" s="89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16">
        <f>SUM(U85:U89)</f>
        <v>576.65</v>
      </c>
    </row>
    <row r="92" spans="1:23" ht="23" x14ac:dyDescent="0.45">
      <c r="A92" s="174"/>
      <c r="B92" s="175"/>
      <c r="C92" s="103" t="s">
        <v>45</v>
      </c>
      <c r="D92" s="104"/>
      <c r="E92" s="89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16">
        <v>100</v>
      </c>
    </row>
    <row r="93" spans="1:23" ht="23" x14ac:dyDescent="0.45">
      <c r="A93" s="174"/>
      <c r="B93" s="175"/>
      <c r="C93" s="103" t="s">
        <v>19</v>
      </c>
      <c r="D93" s="104"/>
      <c r="E93" s="89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16">
        <v>0</v>
      </c>
    </row>
    <row r="94" spans="1:23" s="59" customFormat="1" ht="23" x14ac:dyDescent="0.45">
      <c r="A94" s="174"/>
      <c r="B94" s="175"/>
      <c r="C94" s="119" t="s">
        <v>32</v>
      </c>
      <c r="D94" s="120"/>
      <c r="E94" s="121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3">
        <f>SUM(W90:W93)</f>
        <v>2586.09</v>
      </c>
    </row>
    <row r="95" spans="1:23" ht="23" x14ac:dyDescent="0.4">
      <c r="A95" s="174" t="s">
        <v>17</v>
      </c>
      <c r="B95" s="175" t="s">
        <v>58</v>
      </c>
      <c r="C95" s="88" t="s">
        <v>116</v>
      </c>
      <c r="D95" s="89">
        <v>3</v>
      </c>
      <c r="E95" s="80">
        <v>3</v>
      </c>
      <c r="F95" s="80">
        <v>22460</v>
      </c>
      <c r="G95" s="80">
        <v>164.17</v>
      </c>
      <c r="H95" s="80">
        <f>F95/G95</f>
        <v>136.81</v>
      </c>
      <c r="I95" s="91">
        <v>15</v>
      </c>
      <c r="J95" s="80">
        <f>H95/100*I95</f>
        <v>20.52</v>
      </c>
      <c r="K95" s="91">
        <v>47</v>
      </c>
      <c r="L95" s="80">
        <f>H95/100*K95</f>
        <v>64.3</v>
      </c>
      <c r="M95" s="91">
        <v>0</v>
      </c>
      <c r="N95" s="80">
        <v>0</v>
      </c>
      <c r="O95" s="91">
        <v>0</v>
      </c>
      <c r="P95" s="80">
        <f>H95/100*O95</f>
        <v>0</v>
      </c>
      <c r="Q95" s="80">
        <f>(H95+J95+L95+N95+P95)*0.15</f>
        <v>33.24</v>
      </c>
      <c r="R95" s="80">
        <f>(H95+J95+L95+N95+Q95+P95)</f>
        <v>254.87</v>
      </c>
      <c r="S95" s="80">
        <f>R95*E95</f>
        <v>764.61</v>
      </c>
      <c r="T95" s="80">
        <v>30.2</v>
      </c>
      <c r="U95" s="80">
        <f>S95/100*T95</f>
        <v>230.91</v>
      </c>
      <c r="V95" s="80">
        <f>S95+U95</f>
        <v>995.52</v>
      </c>
      <c r="W95" s="90"/>
    </row>
    <row r="96" spans="1:23" ht="23" x14ac:dyDescent="0.4">
      <c r="A96" s="174"/>
      <c r="B96" s="175"/>
      <c r="C96" s="88" t="s">
        <v>119</v>
      </c>
      <c r="D96" s="89">
        <v>3</v>
      </c>
      <c r="E96" s="80">
        <v>3</v>
      </c>
      <c r="F96" s="80">
        <v>17840</v>
      </c>
      <c r="G96" s="80">
        <v>164.17</v>
      </c>
      <c r="H96" s="80">
        <f>F96/G96</f>
        <v>108.67</v>
      </c>
      <c r="I96" s="91">
        <v>15</v>
      </c>
      <c r="J96" s="80">
        <f t="shared" ref="J96" si="44">H96/100*I96</f>
        <v>16.3</v>
      </c>
      <c r="K96" s="91">
        <v>47</v>
      </c>
      <c r="L96" s="80">
        <f t="shared" ref="L96" si="45">H96/100*K96</f>
        <v>51.07</v>
      </c>
      <c r="M96" s="91">
        <v>0</v>
      </c>
      <c r="N96" s="80">
        <v>0</v>
      </c>
      <c r="O96" s="91">
        <v>0</v>
      </c>
      <c r="P96" s="80">
        <f t="shared" ref="P96" si="46">H96/100*O96</f>
        <v>0</v>
      </c>
      <c r="Q96" s="80">
        <f t="shared" ref="Q96" si="47">(H96+J96+L96+N96+P96)*0.15</f>
        <v>26.41</v>
      </c>
      <c r="R96" s="80">
        <f t="shared" ref="R96" si="48">(H96+J96+L96+N96+Q96+P96)</f>
        <v>202.45</v>
      </c>
      <c r="S96" s="80">
        <f t="shared" ref="S96" si="49">R96*E96</f>
        <v>607.35</v>
      </c>
      <c r="T96" s="80">
        <v>30.2</v>
      </c>
      <c r="U96" s="80">
        <f t="shared" ref="U96" si="50">S96/100*T96</f>
        <v>183.42</v>
      </c>
      <c r="V96" s="80">
        <f t="shared" ref="V96" si="51">S96+U96</f>
        <v>790.77</v>
      </c>
      <c r="W96" s="90"/>
    </row>
    <row r="97" spans="1:26" ht="19.5" customHeight="1" x14ac:dyDescent="0.45">
      <c r="A97" s="174"/>
      <c r="B97" s="175"/>
      <c r="C97" s="103" t="s">
        <v>38</v>
      </c>
      <c r="D97" s="104"/>
      <c r="E97" s="89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16">
        <f>SUM(S95:S96)</f>
        <v>1371.96</v>
      </c>
    </row>
    <row r="98" spans="1:26" ht="19.5" customHeight="1" x14ac:dyDescent="0.45">
      <c r="A98" s="174"/>
      <c r="B98" s="175"/>
      <c r="C98" s="103" t="s">
        <v>37</v>
      </c>
      <c r="D98" s="104"/>
      <c r="E98" s="89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16">
        <f>SUM(U95:U96)</f>
        <v>414.33</v>
      </c>
    </row>
    <row r="99" spans="1:26" ht="19.5" customHeight="1" x14ac:dyDescent="0.45">
      <c r="A99" s="174"/>
      <c r="B99" s="175"/>
      <c r="C99" s="103" t="s">
        <v>19</v>
      </c>
      <c r="D99" s="104"/>
      <c r="E99" s="89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16">
        <v>0</v>
      </c>
    </row>
    <row r="100" spans="1:26" s="59" customFormat="1" ht="19.5" customHeight="1" x14ac:dyDescent="0.45">
      <c r="A100" s="174"/>
      <c r="B100" s="175"/>
      <c r="C100" s="119" t="s">
        <v>32</v>
      </c>
      <c r="D100" s="120"/>
      <c r="E100" s="121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3">
        <f>SUM(W97:W99)</f>
        <v>1786.29</v>
      </c>
    </row>
    <row r="101" spans="1:26" ht="18.75" customHeight="1" x14ac:dyDescent="0.45">
      <c r="A101" s="176"/>
      <c r="B101" s="171" t="s">
        <v>59</v>
      </c>
      <c r="C101" s="14" t="s">
        <v>38</v>
      </c>
      <c r="D101" s="34"/>
      <c r="E101" s="89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16">
        <f>W90+W97</f>
        <v>3281.4</v>
      </c>
    </row>
    <row r="102" spans="1:26" ht="18.75" customHeight="1" x14ac:dyDescent="0.45">
      <c r="A102" s="177"/>
      <c r="B102" s="172"/>
      <c r="C102" s="14" t="s">
        <v>37</v>
      </c>
      <c r="D102" s="34"/>
      <c r="E102" s="89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16">
        <f>W91+W98</f>
        <v>990.98</v>
      </c>
    </row>
    <row r="103" spans="1:26" ht="18.75" customHeight="1" x14ac:dyDescent="0.45">
      <c r="A103" s="177"/>
      <c r="B103" s="172"/>
      <c r="C103" s="14" t="s">
        <v>45</v>
      </c>
      <c r="D103" s="34"/>
      <c r="E103" s="89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16">
        <f>W92</f>
        <v>100</v>
      </c>
    </row>
    <row r="104" spans="1:26" ht="18.75" customHeight="1" x14ac:dyDescent="0.45">
      <c r="A104" s="177"/>
      <c r="B104" s="172"/>
      <c r="C104" s="14" t="s">
        <v>19</v>
      </c>
      <c r="D104" s="34"/>
      <c r="E104" s="89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16">
        <v>0</v>
      </c>
    </row>
    <row r="105" spans="1:26" s="54" customFormat="1" ht="18.75" customHeight="1" x14ac:dyDescent="0.45">
      <c r="A105" s="177"/>
      <c r="B105" s="172"/>
      <c r="C105" s="124" t="s">
        <v>32</v>
      </c>
      <c r="D105" s="125"/>
      <c r="E105" s="126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8">
        <f>W102+W103+W101</f>
        <v>4372.38</v>
      </c>
    </row>
    <row r="106" spans="1:26" s="17" customFormat="1" ht="22.5" customHeight="1" x14ac:dyDescent="0.45">
      <c r="A106" s="168"/>
      <c r="B106" s="171" t="s">
        <v>70</v>
      </c>
      <c r="C106" s="14" t="s">
        <v>38</v>
      </c>
      <c r="D106" s="34"/>
      <c r="E106" s="2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>
        <f>W39+W63+W79+W101</f>
        <v>7529.18</v>
      </c>
      <c r="Y106" s="17">
        <f>W8+W17+W29+W35+W52+W59+W90+W97</f>
        <v>7529.18</v>
      </c>
      <c r="Z106" s="17">
        <f>W9+W18+W30+W36+W53+W60+W91+W98</f>
        <v>2273.8000000000002</v>
      </c>
    </row>
    <row r="107" spans="1:26" s="17" customFormat="1" ht="22.5" x14ac:dyDescent="0.45">
      <c r="A107" s="169"/>
      <c r="B107" s="172"/>
      <c r="C107" s="14" t="s">
        <v>37</v>
      </c>
      <c r="D107" s="34"/>
      <c r="E107" s="2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6">
        <f>W40+W64+W80+W102</f>
        <v>2273.8000000000002</v>
      </c>
    </row>
    <row r="108" spans="1:26" s="17" customFormat="1" ht="22.5" x14ac:dyDescent="0.45">
      <c r="A108" s="169"/>
      <c r="B108" s="172"/>
      <c r="C108" s="14" t="s">
        <v>45</v>
      </c>
      <c r="D108" s="34"/>
      <c r="E108" s="2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>
        <f>W41+W65+W81+W103</f>
        <v>300</v>
      </c>
    </row>
    <row r="109" spans="1:26" s="17" customFormat="1" ht="22.5" x14ac:dyDescent="0.45">
      <c r="A109" s="169"/>
      <c r="B109" s="172"/>
      <c r="C109" s="14" t="s">
        <v>19</v>
      </c>
      <c r="D109" s="34"/>
      <c r="E109" s="2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6">
        <f>W42+W66+W82+W104</f>
        <v>0</v>
      </c>
    </row>
    <row r="110" spans="1:26" s="65" customFormat="1" ht="22.5" x14ac:dyDescent="0.45">
      <c r="A110" s="170"/>
      <c r="B110" s="173"/>
      <c r="C110" s="60" t="s">
        <v>32</v>
      </c>
      <c r="D110" s="61"/>
      <c r="E110" s="62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4">
        <f>W106+W107+W108+W109</f>
        <v>10102.98</v>
      </c>
    </row>
    <row r="111" spans="1:26" ht="23" x14ac:dyDescent="0.5">
      <c r="A111" s="129"/>
      <c r="B111" s="130"/>
      <c r="C111" s="131"/>
      <c r="D111" s="132"/>
      <c r="E111" s="133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5"/>
    </row>
    <row r="112" spans="1:26" ht="23" x14ac:dyDescent="0.5">
      <c r="A112" s="129"/>
      <c r="B112" s="130"/>
      <c r="C112" s="131"/>
      <c r="D112" s="132"/>
      <c r="E112" s="133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5"/>
    </row>
  </sheetData>
  <mergeCells count="54">
    <mergeCell ref="A1:W1"/>
    <mergeCell ref="A3:A4"/>
    <mergeCell ref="B3:B4"/>
    <mergeCell ref="C3:C4"/>
    <mergeCell ref="E3:E4"/>
    <mergeCell ref="F3:F4"/>
    <mergeCell ref="G3:G4"/>
    <mergeCell ref="H3:H4"/>
    <mergeCell ref="I3:J3"/>
    <mergeCell ref="K3:L3"/>
    <mergeCell ref="V3:V4"/>
    <mergeCell ref="W3:W4"/>
    <mergeCell ref="M3:N3"/>
    <mergeCell ref="O3:P3"/>
    <mergeCell ref="Q3:Q4"/>
    <mergeCell ref="R3:R4"/>
    <mergeCell ref="S3:S4"/>
    <mergeCell ref="T3:U3"/>
    <mergeCell ref="A7:A11"/>
    <mergeCell ref="B7:B11"/>
    <mergeCell ref="A12:A21"/>
    <mergeCell ref="B12:B21"/>
    <mergeCell ref="I5:J5"/>
    <mergeCell ref="K5:L5"/>
    <mergeCell ref="M5:N5"/>
    <mergeCell ref="O5:P5"/>
    <mergeCell ref="T5:U5"/>
    <mergeCell ref="D3:D4"/>
    <mergeCell ref="A22:A26"/>
    <mergeCell ref="B22:B26"/>
    <mergeCell ref="A27:A32"/>
    <mergeCell ref="B27:B32"/>
    <mergeCell ref="A33:A38"/>
    <mergeCell ref="B33:B38"/>
    <mergeCell ref="A39:A43"/>
    <mergeCell ref="B39:B43"/>
    <mergeCell ref="A47:A56"/>
    <mergeCell ref="B47:B56"/>
    <mergeCell ref="A57:A62"/>
    <mergeCell ref="B57:B62"/>
    <mergeCell ref="A63:A67"/>
    <mergeCell ref="B63:B67"/>
    <mergeCell ref="A69:A78"/>
    <mergeCell ref="B69:B78"/>
    <mergeCell ref="A79:A83"/>
    <mergeCell ref="B79:B83"/>
    <mergeCell ref="A106:A110"/>
    <mergeCell ref="B106:B110"/>
    <mergeCell ref="A85:A94"/>
    <mergeCell ref="B85:B94"/>
    <mergeCell ref="A95:A100"/>
    <mergeCell ref="B95:B100"/>
    <mergeCell ref="A101:A105"/>
    <mergeCell ref="B101:B105"/>
  </mergeCells>
  <pageMargins left="0.19685039370078741" right="0.19685039370078741" top="0.19685039370078741" bottom="0.19685039370078741" header="0.15748031496062992" footer="0.19685039370078741"/>
  <pageSetup paperSize="9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39"/>
  <sheetViews>
    <sheetView zoomScale="70" zoomScaleNormal="70" zoomScaleSheetLayoutView="100" workbookViewId="0">
      <selection activeCell="B2" sqref="B2:I3"/>
    </sheetView>
  </sheetViews>
  <sheetFormatPr defaultColWidth="10.69921875" defaultRowHeight="15.5" x14ac:dyDescent="0.35"/>
  <cols>
    <col min="1" max="1" width="8" style="3" bestFit="1" customWidth="1"/>
    <col min="2" max="2" width="77.296875" style="4" customWidth="1"/>
    <col min="3" max="3" width="23.5" style="22" bestFit="1" customWidth="1"/>
    <col min="4" max="4" width="33.5" style="25" bestFit="1" customWidth="1"/>
    <col min="5" max="5" width="19.69921875" style="1" customWidth="1"/>
    <col min="6" max="6" width="17.69921875" style="1" customWidth="1"/>
    <col min="7" max="7" width="17.19921875" style="18" customWidth="1"/>
    <col min="8" max="8" width="20" style="18" customWidth="1"/>
    <col min="9" max="9" width="24.19921875" style="1" customWidth="1"/>
    <col min="10" max="10" width="21.796875" style="1" customWidth="1"/>
    <col min="11" max="11" width="20.796875" style="18" customWidth="1"/>
    <col min="12" max="12" width="20.296875" style="1" customWidth="1"/>
    <col min="13" max="13" width="22.69921875" style="1" customWidth="1"/>
    <col min="14" max="14" width="19.19921875" style="19" customWidth="1"/>
    <col min="15" max="17" width="10.69921875" style="1"/>
    <col min="18" max="18" width="10.69921875" style="1" customWidth="1"/>
    <col min="19" max="16384" width="10.69921875" style="1"/>
  </cols>
  <sheetData>
    <row r="1" spans="1:19" ht="18" x14ac:dyDescent="0.35">
      <c r="A1" s="23"/>
      <c r="B1" s="23"/>
      <c r="C1" s="23"/>
      <c r="D1" s="24"/>
      <c r="E1" s="23"/>
      <c r="F1" s="23"/>
      <c r="G1" s="23"/>
      <c r="H1" s="23"/>
      <c r="I1" s="23"/>
      <c r="J1" s="23"/>
      <c r="K1" s="205" t="s">
        <v>88</v>
      </c>
      <c r="L1" s="205"/>
      <c r="M1" s="205"/>
      <c r="N1" s="205"/>
    </row>
    <row r="2" spans="1:19" x14ac:dyDescent="0.35">
      <c r="A2" s="23"/>
      <c r="B2" s="218" t="s">
        <v>128</v>
      </c>
      <c r="C2" s="218"/>
      <c r="D2" s="218"/>
      <c r="E2" s="218"/>
      <c r="F2" s="218"/>
      <c r="G2" s="218"/>
      <c r="H2" s="218"/>
      <c r="I2" s="218"/>
      <c r="J2" s="23"/>
      <c r="K2" s="206" t="s">
        <v>85</v>
      </c>
      <c r="L2" s="206"/>
      <c r="M2" s="206"/>
      <c r="N2" s="206"/>
      <c r="O2" s="51"/>
      <c r="P2" s="51"/>
      <c r="Q2" s="51"/>
      <c r="R2" s="51"/>
      <c r="S2" s="51"/>
    </row>
    <row r="3" spans="1:19" x14ac:dyDescent="0.35">
      <c r="A3" s="23"/>
      <c r="B3" s="218"/>
      <c r="C3" s="218"/>
      <c r="D3" s="218"/>
      <c r="E3" s="218"/>
      <c r="F3" s="218"/>
      <c r="G3" s="218"/>
      <c r="H3" s="218"/>
      <c r="I3" s="218"/>
      <c r="J3" s="23"/>
      <c r="K3" s="206" t="s">
        <v>86</v>
      </c>
      <c r="L3" s="206"/>
      <c r="M3" s="206"/>
      <c r="N3" s="206"/>
      <c r="O3" s="51"/>
      <c r="P3" s="51"/>
      <c r="Q3" s="51"/>
      <c r="R3" s="51"/>
      <c r="S3" s="51"/>
    </row>
    <row r="4" spans="1:19" x14ac:dyDescent="0.35">
      <c r="A4" s="23"/>
      <c r="B4" s="23"/>
      <c r="C4" s="23"/>
      <c r="D4" s="24"/>
      <c r="E4" s="23"/>
      <c r="F4" s="23"/>
      <c r="G4" s="23"/>
      <c r="H4" s="23"/>
      <c r="I4" s="23"/>
      <c r="J4" s="23"/>
      <c r="K4" s="206"/>
      <c r="L4" s="206"/>
      <c r="M4" s="206"/>
      <c r="N4" s="206"/>
      <c r="O4" s="51"/>
      <c r="P4" s="51"/>
      <c r="Q4" s="51"/>
      <c r="R4" s="51"/>
      <c r="S4" s="51"/>
    </row>
    <row r="5" spans="1:19" ht="17.25" customHeight="1" x14ac:dyDescent="0.35">
      <c r="A5" s="23"/>
      <c r="B5" s="23"/>
      <c r="C5" s="23"/>
      <c r="D5" s="24"/>
      <c r="E5" s="23"/>
      <c r="F5" s="23"/>
      <c r="G5" s="23"/>
      <c r="H5" s="23"/>
      <c r="I5" s="23"/>
      <c r="J5" s="23"/>
      <c r="K5" s="27"/>
      <c r="L5" s="23"/>
      <c r="M5" s="23"/>
      <c r="N5" s="3"/>
      <c r="O5" s="51"/>
      <c r="P5" s="51"/>
      <c r="Q5" s="51"/>
      <c r="R5" s="51"/>
      <c r="S5" s="51"/>
    </row>
    <row r="6" spans="1:19" ht="12.75" customHeight="1" x14ac:dyDescent="0.3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51"/>
      <c r="P6" s="51"/>
      <c r="Q6" s="51"/>
      <c r="R6" s="51"/>
      <c r="S6" s="51"/>
    </row>
    <row r="7" spans="1:19" ht="17.25" customHeight="1" x14ac:dyDescent="0.3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51"/>
      <c r="P7" s="51"/>
      <c r="Q7" s="51"/>
      <c r="R7" s="51"/>
      <c r="S7" s="51"/>
    </row>
    <row r="8" spans="1:19" ht="12.75" hidden="1" customHeight="1" x14ac:dyDescent="0.45">
      <c r="A8" s="136"/>
      <c r="B8" s="136"/>
      <c r="C8" s="136"/>
      <c r="D8" s="137"/>
      <c r="E8" s="138"/>
      <c r="F8" s="138"/>
      <c r="G8" s="139"/>
      <c r="H8" s="139"/>
      <c r="I8" s="138"/>
      <c r="J8" s="138"/>
      <c r="K8" s="139"/>
      <c r="L8" s="138"/>
      <c r="M8" s="138"/>
      <c r="N8" s="140"/>
      <c r="O8" s="51"/>
      <c r="P8" s="51"/>
      <c r="Q8" s="51"/>
      <c r="R8" s="51"/>
      <c r="S8" s="51"/>
    </row>
    <row r="9" spans="1:19" s="45" customFormat="1" ht="65.25" customHeight="1" x14ac:dyDescent="0.35">
      <c r="A9" s="216" t="s">
        <v>6</v>
      </c>
      <c r="B9" s="214" t="s">
        <v>11</v>
      </c>
      <c r="C9" s="201" t="s">
        <v>84</v>
      </c>
      <c r="D9" s="208" t="s">
        <v>80</v>
      </c>
      <c r="E9" s="209"/>
      <c r="F9" s="210"/>
      <c r="G9" s="203" t="s">
        <v>71</v>
      </c>
      <c r="H9" s="208" t="s">
        <v>87</v>
      </c>
      <c r="I9" s="209"/>
      <c r="J9" s="210"/>
      <c r="K9" s="203" t="s">
        <v>72</v>
      </c>
      <c r="L9" s="211" t="s">
        <v>98</v>
      </c>
      <c r="M9" s="212"/>
      <c r="N9" s="213"/>
      <c r="O9" s="50"/>
      <c r="P9" s="50"/>
      <c r="Q9" s="50"/>
      <c r="R9" s="50"/>
      <c r="S9" s="50"/>
    </row>
    <row r="10" spans="1:19" s="45" customFormat="1" ht="63" customHeight="1" x14ac:dyDescent="0.35">
      <c r="A10" s="217"/>
      <c r="B10" s="215"/>
      <c r="C10" s="202"/>
      <c r="D10" s="141" t="s">
        <v>81</v>
      </c>
      <c r="E10" s="142" t="s">
        <v>82</v>
      </c>
      <c r="F10" s="142" t="s">
        <v>83</v>
      </c>
      <c r="G10" s="204"/>
      <c r="H10" s="143" t="s">
        <v>81</v>
      </c>
      <c r="I10" s="142" t="s">
        <v>82</v>
      </c>
      <c r="J10" s="142" t="s">
        <v>83</v>
      </c>
      <c r="K10" s="204"/>
      <c r="L10" s="143" t="s">
        <v>81</v>
      </c>
      <c r="M10" s="142" t="s">
        <v>82</v>
      </c>
      <c r="N10" s="142" t="s">
        <v>83</v>
      </c>
      <c r="O10" s="50"/>
      <c r="P10" s="50"/>
      <c r="Q10" s="50"/>
      <c r="R10" s="50"/>
      <c r="S10" s="50"/>
    </row>
    <row r="11" spans="1:19" s="45" customFormat="1" ht="14.25" customHeight="1" x14ac:dyDescent="0.45">
      <c r="A11" s="144" t="s">
        <v>12</v>
      </c>
      <c r="B11" s="143">
        <v>2</v>
      </c>
      <c r="C11" s="143">
        <v>3</v>
      </c>
      <c r="D11" s="145">
        <v>4</v>
      </c>
      <c r="E11" s="146">
        <v>5</v>
      </c>
      <c r="F11" s="146">
        <v>6</v>
      </c>
      <c r="G11" s="146">
        <v>7</v>
      </c>
      <c r="H11" s="146">
        <v>8</v>
      </c>
      <c r="I11" s="146">
        <v>9</v>
      </c>
      <c r="J11" s="146">
        <v>10</v>
      </c>
      <c r="K11" s="146">
        <v>11</v>
      </c>
      <c r="L11" s="146">
        <v>12</v>
      </c>
      <c r="M11" s="147">
        <v>13</v>
      </c>
      <c r="N11" s="148">
        <v>14</v>
      </c>
      <c r="O11" s="50"/>
      <c r="P11" s="50"/>
      <c r="Q11" s="50"/>
      <c r="R11" s="50"/>
      <c r="S11" s="50"/>
    </row>
    <row r="12" spans="1:19" s="45" customFormat="1" ht="45.75" customHeight="1" x14ac:dyDescent="0.35">
      <c r="A12" s="149" t="s">
        <v>0</v>
      </c>
      <c r="B12" s="150" t="s">
        <v>50</v>
      </c>
      <c r="C12" s="151" t="s">
        <v>75</v>
      </c>
      <c r="D12" s="152">
        <f>D13+D14+D15+D16</f>
        <v>5760.04</v>
      </c>
      <c r="E12" s="153">
        <f>E13+E14+E15+E16</f>
        <v>3377.78</v>
      </c>
      <c r="F12" s="153">
        <v>0</v>
      </c>
      <c r="G12" s="154">
        <v>3</v>
      </c>
      <c r="H12" s="152">
        <f>D12*G12</f>
        <v>17280.12</v>
      </c>
      <c r="I12" s="155">
        <f>E12*G12</f>
        <v>10133.34</v>
      </c>
      <c r="J12" s="152">
        <f>I12-H12</f>
        <v>-7146.78</v>
      </c>
      <c r="K12" s="152">
        <v>265</v>
      </c>
      <c r="L12" s="152">
        <f>H12/K12</f>
        <v>65.209999999999994</v>
      </c>
      <c r="M12" s="156">
        <f>I12/K12</f>
        <v>38.24</v>
      </c>
      <c r="N12" s="157">
        <f>M12-L12</f>
        <v>-26.97</v>
      </c>
      <c r="O12" s="50"/>
      <c r="P12" s="50"/>
      <c r="Q12" s="50"/>
      <c r="R12" s="50"/>
      <c r="S12" s="50"/>
    </row>
    <row r="13" spans="1:19" s="45" customFormat="1" ht="25.5" customHeight="1" x14ac:dyDescent="0.35">
      <c r="A13" s="144" t="s">
        <v>7</v>
      </c>
      <c r="B13" s="158" t="s">
        <v>31</v>
      </c>
      <c r="C13" s="143"/>
      <c r="D13" s="141">
        <v>146.80000000000001</v>
      </c>
      <c r="E13" s="159">
        <f>Мероприятия!W11</f>
        <v>131.80000000000001</v>
      </c>
      <c r="F13" s="153">
        <f t="shared" ref="F13:F16" si="0">E13-D13</f>
        <v>-15</v>
      </c>
      <c r="G13" s="154">
        <f>$G$12</f>
        <v>3</v>
      </c>
      <c r="H13" s="141">
        <f t="shared" ref="H13:H16" si="1">D13*G13</f>
        <v>440.4</v>
      </c>
      <c r="I13" s="152">
        <f>E13*G13</f>
        <v>395.4</v>
      </c>
      <c r="J13" s="141">
        <f t="shared" ref="J13:J34" si="2">I13-H13</f>
        <v>-45</v>
      </c>
      <c r="K13" s="152">
        <f>$K$12</f>
        <v>265</v>
      </c>
      <c r="L13" s="141">
        <f>H13/K13</f>
        <v>1.66</v>
      </c>
      <c r="M13" s="160">
        <f t="shared" ref="M13:M16" si="3">I13/K13</f>
        <v>1.49</v>
      </c>
      <c r="N13" s="157">
        <f t="shared" ref="N13:N34" si="4">M13-L13</f>
        <v>-0.17</v>
      </c>
      <c r="O13" s="50"/>
      <c r="P13" s="50"/>
      <c r="Q13" s="50"/>
      <c r="R13" s="50"/>
      <c r="S13" s="50"/>
    </row>
    <row r="14" spans="1:19" s="45" customFormat="1" ht="81" customHeight="1" x14ac:dyDescent="0.35">
      <c r="A14" s="144" t="s">
        <v>8</v>
      </c>
      <c r="B14" s="158" t="s">
        <v>44</v>
      </c>
      <c r="C14" s="143"/>
      <c r="D14" s="141">
        <v>2586.09</v>
      </c>
      <c r="E14" s="159">
        <f>Мероприятия!W21</f>
        <v>1757.39</v>
      </c>
      <c r="F14" s="153">
        <f t="shared" si="0"/>
        <v>-828.7</v>
      </c>
      <c r="G14" s="154">
        <f t="shared" ref="G14:G16" si="5">$G$12</f>
        <v>3</v>
      </c>
      <c r="H14" s="141">
        <f t="shared" si="1"/>
        <v>7758.27</v>
      </c>
      <c r="I14" s="152">
        <f>E14*G14</f>
        <v>5272.17</v>
      </c>
      <c r="J14" s="141">
        <f t="shared" si="2"/>
        <v>-2486.1</v>
      </c>
      <c r="K14" s="152">
        <f t="shared" ref="K14:K16" si="6">$K$12</f>
        <v>265</v>
      </c>
      <c r="L14" s="141">
        <f>H14/K14</f>
        <v>29.28</v>
      </c>
      <c r="M14" s="160">
        <f t="shared" si="3"/>
        <v>19.89</v>
      </c>
      <c r="N14" s="157">
        <f t="shared" si="4"/>
        <v>-9.39</v>
      </c>
      <c r="O14" s="50"/>
      <c r="P14" s="50"/>
      <c r="Q14" s="50"/>
      <c r="R14" s="50"/>
      <c r="S14" s="50"/>
    </row>
    <row r="15" spans="1:19" s="45" customFormat="1" ht="45.75" customHeight="1" x14ac:dyDescent="0.35">
      <c r="A15" s="144" t="s">
        <v>13</v>
      </c>
      <c r="B15" s="158" t="s">
        <v>47</v>
      </c>
      <c r="C15" s="143"/>
      <c r="D15" s="141">
        <v>1811.29</v>
      </c>
      <c r="E15" s="159">
        <f>Мероприятия!W32</f>
        <v>893.16</v>
      </c>
      <c r="F15" s="153">
        <f t="shared" si="0"/>
        <v>-918.13</v>
      </c>
      <c r="G15" s="154">
        <f t="shared" si="5"/>
        <v>3</v>
      </c>
      <c r="H15" s="141">
        <f t="shared" si="1"/>
        <v>5433.87</v>
      </c>
      <c r="I15" s="152">
        <f>E15*G15</f>
        <v>2679.48</v>
      </c>
      <c r="J15" s="141">
        <f t="shared" si="2"/>
        <v>-2754.39</v>
      </c>
      <c r="K15" s="152">
        <f t="shared" si="6"/>
        <v>265</v>
      </c>
      <c r="L15" s="141">
        <f t="shared" ref="L15:L34" si="7">H15/K15</f>
        <v>20.51</v>
      </c>
      <c r="M15" s="160">
        <f t="shared" si="3"/>
        <v>10.11</v>
      </c>
      <c r="N15" s="157">
        <f t="shared" si="4"/>
        <v>-10.4</v>
      </c>
      <c r="O15" s="50"/>
      <c r="P15" s="50"/>
      <c r="Q15" s="50"/>
      <c r="R15" s="50"/>
      <c r="S15" s="50"/>
    </row>
    <row r="16" spans="1:19" s="45" customFormat="1" ht="47.25" customHeight="1" x14ac:dyDescent="0.35">
      <c r="A16" s="144" t="s">
        <v>14</v>
      </c>
      <c r="B16" s="158" t="s">
        <v>48</v>
      </c>
      <c r="C16" s="143"/>
      <c r="D16" s="141">
        <v>1215.8599999999999</v>
      </c>
      <c r="E16" s="159">
        <f>Мероприятия!W38</f>
        <v>595.42999999999995</v>
      </c>
      <c r="F16" s="153">
        <f t="shared" si="0"/>
        <v>-620.42999999999995</v>
      </c>
      <c r="G16" s="154">
        <f t="shared" si="5"/>
        <v>3</v>
      </c>
      <c r="H16" s="141">
        <f t="shared" si="1"/>
        <v>3647.58</v>
      </c>
      <c r="I16" s="152">
        <f>E16*G16</f>
        <v>1786.29</v>
      </c>
      <c r="J16" s="141">
        <f t="shared" si="2"/>
        <v>-1861.29</v>
      </c>
      <c r="K16" s="152">
        <f t="shared" si="6"/>
        <v>265</v>
      </c>
      <c r="L16" s="141">
        <f t="shared" si="7"/>
        <v>13.76</v>
      </c>
      <c r="M16" s="160">
        <f t="shared" si="3"/>
        <v>6.74</v>
      </c>
      <c r="N16" s="157">
        <f t="shared" si="4"/>
        <v>-7.02</v>
      </c>
      <c r="O16" s="50"/>
      <c r="P16" s="50"/>
      <c r="Q16" s="50"/>
      <c r="R16" s="50"/>
      <c r="S16" s="50"/>
    </row>
    <row r="17" spans="1:19" s="45" customFormat="1" ht="47.25" customHeight="1" x14ac:dyDescent="0.35">
      <c r="A17" s="149" t="s">
        <v>1</v>
      </c>
      <c r="B17" s="150" t="s">
        <v>51</v>
      </c>
      <c r="C17" s="151"/>
      <c r="D17" s="152" t="s">
        <v>64</v>
      </c>
      <c r="E17" s="153" t="s">
        <v>64</v>
      </c>
      <c r="F17" s="153" t="s">
        <v>64</v>
      </c>
      <c r="G17" s="154" t="s">
        <v>64</v>
      </c>
      <c r="H17" s="152" t="s">
        <v>64</v>
      </c>
      <c r="I17" s="152" t="s">
        <v>64</v>
      </c>
      <c r="J17" s="152" t="s">
        <v>64</v>
      </c>
      <c r="K17" s="152" t="s">
        <v>64</v>
      </c>
      <c r="L17" s="152" t="s">
        <v>64</v>
      </c>
      <c r="M17" s="152" t="s">
        <v>64</v>
      </c>
      <c r="N17" s="152" t="s">
        <v>64</v>
      </c>
      <c r="O17" s="50"/>
      <c r="P17" s="50"/>
      <c r="Q17" s="50"/>
      <c r="R17" s="50"/>
      <c r="S17" s="50"/>
    </row>
    <row r="18" spans="1:19" s="45" customFormat="1" ht="47.25" customHeight="1" collapsed="1" x14ac:dyDescent="0.35">
      <c r="A18" s="149" t="s">
        <v>2</v>
      </c>
      <c r="B18" s="150" t="s">
        <v>63</v>
      </c>
      <c r="C18" s="151"/>
      <c r="D18" s="152" t="s">
        <v>64</v>
      </c>
      <c r="E18" s="153" t="s">
        <v>64</v>
      </c>
      <c r="F18" s="153" t="s">
        <v>64</v>
      </c>
      <c r="G18" s="154" t="s">
        <v>64</v>
      </c>
      <c r="H18" s="152" t="s">
        <v>64</v>
      </c>
      <c r="I18" s="152" t="s">
        <v>64</v>
      </c>
      <c r="J18" s="152" t="s">
        <v>64</v>
      </c>
      <c r="K18" s="152" t="s">
        <v>64</v>
      </c>
      <c r="L18" s="152" t="s">
        <v>64</v>
      </c>
      <c r="M18" s="152" t="s">
        <v>64</v>
      </c>
      <c r="N18" s="152" t="s">
        <v>64</v>
      </c>
      <c r="O18" s="50"/>
      <c r="P18" s="50"/>
      <c r="Q18" s="50"/>
      <c r="R18" s="50"/>
      <c r="S18" s="50"/>
    </row>
    <row r="19" spans="1:19" s="45" customFormat="1" ht="31.5" customHeight="1" x14ac:dyDescent="0.35">
      <c r="A19" s="144" t="s">
        <v>91</v>
      </c>
      <c r="B19" s="158" t="s">
        <v>93</v>
      </c>
      <c r="C19" s="143"/>
      <c r="D19" s="152" t="s">
        <v>64</v>
      </c>
      <c r="E19" s="159" t="s">
        <v>64</v>
      </c>
      <c r="F19" s="153" t="s">
        <v>64</v>
      </c>
      <c r="G19" s="154" t="s">
        <v>64</v>
      </c>
      <c r="H19" s="152" t="s">
        <v>64</v>
      </c>
      <c r="I19" s="153">
        <f>'ставка С2,С3,С4'!H6</f>
        <v>1977.27</v>
      </c>
      <c r="J19" s="153" t="s">
        <v>64</v>
      </c>
      <c r="K19" s="154">
        <f>'ставка С2,С3,С4'!I6</f>
        <v>2</v>
      </c>
      <c r="L19" s="152" t="s">
        <v>64</v>
      </c>
      <c r="M19" s="161">
        <f>I19/K19</f>
        <v>988.64</v>
      </c>
      <c r="N19" s="152" t="s">
        <v>64</v>
      </c>
      <c r="O19" s="50"/>
      <c r="P19" s="50"/>
      <c r="Q19" s="50"/>
      <c r="R19" s="50"/>
      <c r="S19" s="50"/>
    </row>
    <row r="20" spans="1:19" s="45" customFormat="1" ht="31.5" customHeight="1" x14ac:dyDescent="0.35">
      <c r="A20" s="144" t="s">
        <v>92</v>
      </c>
      <c r="B20" s="158" t="s">
        <v>90</v>
      </c>
      <c r="C20" s="143"/>
      <c r="D20" s="152" t="s">
        <v>64</v>
      </c>
      <c r="E20" s="159" t="s">
        <v>64</v>
      </c>
      <c r="F20" s="153" t="s">
        <v>64</v>
      </c>
      <c r="G20" s="154" t="s">
        <v>64</v>
      </c>
      <c r="H20" s="152" t="s">
        <v>64</v>
      </c>
      <c r="I20" s="152">
        <f>'ставка С2,С3,С4'!H8</f>
        <v>215301.27</v>
      </c>
      <c r="J20" s="153" t="s">
        <v>64</v>
      </c>
      <c r="K20" s="152">
        <f>'ставка С2,С3,С4'!I8</f>
        <v>10</v>
      </c>
      <c r="L20" s="152" t="s">
        <v>64</v>
      </c>
      <c r="M20" s="161">
        <f>I20/K20</f>
        <v>21530.13</v>
      </c>
      <c r="N20" s="152" t="s">
        <v>64</v>
      </c>
      <c r="O20" s="50"/>
      <c r="P20" s="50"/>
      <c r="Q20" s="50"/>
      <c r="R20" s="50"/>
      <c r="S20" s="50"/>
    </row>
    <row r="21" spans="1:19" s="45" customFormat="1" ht="31.5" customHeight="1" x14ac:dyDescent="0.35">
      <c r="A21" s="144" t="s">
        <v>94</v>
      </c>
      <c r="B21" s="158" t="s">
        <v>110</v>
      </c>
      <c r="C21" s="143"/>
      <c r="D21" s="152" t="s">
        <v>64</v>
      </c>
      <c r="E21" s="152" t="s">
        <v>64</v>
      </c>
      <c r="F21" s="152" t="s">
        <v>64</v>
      </c>
      <c r="G21" s="152" t="s">
        <v>64</v>
      </c>
      <c r="H21" s="152" t="s">
        <v>64</v>
      </c>
      <c r="I21" s="152">
        <f>'ставка С2,С3,С4'!H11</f>
        <v>344003.12</v>
      </c>
      <c r="J21" s="153" t="s">
        <v>64</v>
      </c>
      <c r="K21" s="152">
        <f>'ставка С2,С3,С4'!I11</f>
        <v>195</v>
      </c>
      <c r="L21" s="152" t="s">
        <v>64</v>
      </c>
      <c r="M21" s="161">
        <f t="shared" ref="M21:M22" si="8">I21/K21</f>
        <v>1764.12</v>
      </c>
      <c r="N21" s="152" t="s">
        <v>64</v>
      </c>
      <c r="O21" s="50"/>
      <c r="P21" s="50"/>
      <c r="Q21" s="50"/>
      <c r="R21" s="50"/>
      <c r="S21" s="50"/>
    </row>
    <row r="22" spans="1:19" s="45" customFormat="1" ht="31.5" customHeight="1" x14ac:dyDescent="0.35">
      <c r="A22" s="144" t="s">
        <v>95</v>
      </c>
      <c r="B22" s="158" t="s">
        <v>111</v>
      </c>
      <c r="C22" s="143"/>
      <c r="D22" s="152" t="s">
        <v>64</v>
      </c>
      <c r="E22" s="152" t="s">
        <v>64</v>
      </c>
      <c r="F22" s="152" t="s">
        <v>64</v>
      </c>
      <c r="G22" s="152" t="s">
        <v>64</v>
      </c>
      <c r="H22" s="152" t="s">
        <v>64</v>
      </c>
      <c r="I22" s="152">
        <f>'ставка С2,С3,С4'!H13</f>
        <v>40349.699999999997</v>
      </c>
      <c r="J22" s="153" t="s">
        <v>64</v>
      </c>
      <c r="K22" s="152">
        <f>'ставка С2,С3,С4'!I13</f>
        <v>60</v>
      </c>
      <c r="L22" s="152" t="s">
        <v>64</v>
      </c>
      <c r="M22" s="161">
        <f t="shared" si="8"/>
        <v>672.5</v>
      </c>
      <c r="N22" s="152" t="s">
        <v>64</v>
      </c>
      <c r="O22" s="50"/>
      <c r="P22" s="50"/>
      <c r="Q22" s="50"/>
      <c r="R22" s="50"/>
      <c r="S22" s="50"/>
    </row>
    <row r="23" spans="1:19" s="45" customFormat="1" ht="15.75" customHeight="1" x14ac:dyDescent="0.35">
      <c r="A23" s="144" t="s">
        <v>34</v>
      </c>
      <c r="B23" s="158" t="s">
        <v>65</v>
      </c>
      <c r="C23" s="143"/>
      <c r="D23" s="152" t="s">
        <v>64</v>
      </c>
      <c r="E23" s="159" t="s">
        <v>64</v>
      </c>
      <c r="F23" s="153" t="s">
        <v>64</v>
      </c>
      <c r="G23" s="154" t="s">
        <v>64</v>
      </c>
      <c r="H23" s="152" t="s">
        <v>64</v>
      </c>
      <c r="I23" s="152" t="s">
        <v>64</v>
      </c>
      <c r="J23" s="152" t="s">
        <v>64</v>
      </c>
      <c r="K23" s="152" t="s">
        <v>64</v>
      </c>
      <c r="L23" s="152" t="s">
        <v>64</v>
      </c>
      <c r="M23" s="152" t="s">
        <v>64</v>
      </c>
      <c r="N23" s="152" t="s">
        <v>64</v>
      </c>
      <c r="O23" s="50"/>
      <c r="P23" s="50"/>
      <c r="Q23" s="50"/>
      <c r="R23" s="50"/>
      <c r="S23" s="50"/>
    </row>
    <row r="24" spans="1:19" s="45" customFormat="1" ht="78.75" customHeight="1" x14ac:dyDescent="0.35">
      <c r="A24" s="144" t="s">
        <v>66</v>
      </c>
      <c r="B24" s="158" t="s">
        <v>67</v>
      </c>
      <c r="C24" s="143"/>
      <c r="D24" s="152" t="s">
        <v>64</v>
      </c>
      <c r="E24" s="159" t="s">
        <v>64</v>
      </c>
      <c r="F24" s="153" t="s">
        <v>64</v>
      </c>
      <c r="G24" s="154" t="s">
        <v>64</v>
      </c>
      <c r="H24" s="154" t="s">
        <v>64</v>
      </c>
      <c r="I24" s="152">
        <f>'ставка С2,С3,С4'!H16</f>
        <v>10921.52</v>
      </c>
      <c r="J24" s="152" t="s">
        <v>64</v>
      </c>
      <c r="K24" s="152">
        <f>'ставка С2,С3,С4'!I16</f>
        <v>1.3</v>
      </c>
      <c r="L24" s="152" t="s">
        <v>64</v>
      </c>
      <c r="M24" s="152">
        <f>I24/K24</f>
        <v>8401.17</v>
      </c>
      <c r="N24" s="154" t="s">
        <v>64</v>
      </c>
      <c r="O24" s="50"/>
      <c r="P24" s="50"/>
      <c r="Q24" s="50"/>
      <c r="R24" s="50"/>
      <c r="S24" s="50"/>
    </row>
    <row r="25" spans="1:19" s="45" customFormat="1" ht="47.25" customHeight="1" x14ac:dyDescent="0.35">
      <c r="A25" s="144" t="s">
        <v>68</v>
      </c>
      <c r="B25" s="158" t="s">
        <v>69</v>
      </c>
      <c r="C25" s="143"/>
      <c r="D25" s="152" t="s">
        <v>64</v>
      </c>
      <c r="E25" s="159" t="s">
        <v>64</v>
      </c>
      <c r="F25" s="153" t="s">
        <v>64</v>
      </c>
      <c r="G25" s="154" t="s">
        <v>64</v>
      </c>
      <c r="H25" s="154" t="s">
        <v>64</v>
      </c>
      <c r="I25" s="154" t="s">
        <v>64</v>
      </c>
      <c r="J25" s="154" t="s">
        <v>64</v>
      </c>
      <c r="K25" s="154" t="s">
        <v>64</v>
      </c>
      <c r="L25" s="154" t="s">
        <v>64</v>
      </c>
      <c r="M25" s="154" t="s">
        <v>64</v>
      </c>
      <c r="N25" s="154" t="s">
        <v>64</v>
      </c>
      <c r="O25" s="50"/>
      <c r="P25" s="50"/>
      <c r="Q25" s="50"/>
      <c r="R25" s="50"/>
      <c r="S25" s="50"/>
    </row>
    <row r="26" spans="1:19" s="45" customFormat="1" ht="45" customHeight="1" x14ac:dyDescent="0.35">
      <c r="A26" s="149" t="s">
        <v>3</v>
      </c>
      <c r="B26" s="150" t="s">
        <v>18</v>
      </c>
      <c r="C26" s="151" t="s">
        <v>76</v>
      </c>
      <c r="D26" s="152">
        <f>SUM(D27:D28)</f>
        <v>2402.8200000000002</v>
      </c>
      <c r="E26" s="152">
        <f>E27+E28</f>
        <v>2352.8200000000002</v>
      </c>
      <c r="F26" s="152">
        <f t="shared" ref="F26:F34" si="9">E26-D26</f>
        <v>-50</v>
      </c>
      <c r="G26" s="152">
        <f t="shared" ref="G26:G34" si="10">$G$12</f>
        <v>3</v>
      </c>
      <c r="H26" s="152">
        <f t="shared" ref="H26:H34" si="11">D26*G26</f>
        <v>7208.46</v>
      </c>
      <c r="I26" s="155">
        <f t="shared" ref="I26:I30" si="12">E26*G26</f>
        <v>7058.46</v>
      </c>
      <c r="J26" s="152">
        <f t="shared" si="2"/>
        <v>-150</v>
      </c>
      <c r="K26" s="152">
        <f t="shared" ref="K26:K34" si="13">$K$12</f>
        <v>265</v>
      </c>
      <c r="L26" s="152">
        <f t="shared" si="7"/>
        <v>27.2</v>
      </c>
      <c r="M26" s="156">
        <f t="shared" ref="M26:M34" si="14">I26/K26</f>
        <v>26.64</v>
      </c>
      <c r="N26" s="157">
        <f t="shared" si="4"/>
        <v>-0.56000000000000005</v>
      </c>
      <c r="O26" s="50"/>
      <c r="P26" s="50"/>
      <c r="Q26" s="50"/>
      <c r="R26" s="50"/>
      <c r="S26" s="50"/>
    </row>
    <row r="27" spans="1:19" s="45" customFormat="1" ht="37.5" customHeight="1" x14ac:dyDescent="0.35">
      <c r="A27" s="144" t="s">
        <v>9</v>
      </c>
      <c r="B27" s="158" t="s">
        <v>49</v>
      </c>
      <c r="C27" s="143"/>
      <c r="D27" s="141">
        <v>1782.39</v>
      </c>
      <c r="E27" s="141">
        <f>Мероприятия!W56</f>
        <v>1757.39</v>
      </c>
      <c r="F27" s="141">
        <f t="shared" si="9"/>
        <v>-25</v>
      </c>
      <c r="G27" s="152">
        <f t="shared" si="10"/>
        <v>3</v>
      </c>
      <c r="H27" s="141">
        <f t="shared" si="11"/>
        <v>5347.17</v>
      </c>
      <c r="I27" s="141">
        <f>E27*G27</f>
        <v>5272.17</v>
      </c>
      <c r="J27" s="141">
        <f t="shared" si="2"/>
        <v>-75</v>
      </c>
      <c r="K27" s="152">
        <f t="shared" si="13"/>
        <v>265</v>
      </c>
      <c r="L27" s="141">
        <f t="shared" si="7"/>
        <v>20.18</v>
      </c>
      <c r="M27" s="160">
        <f t="shared" si="14"/>
        <v>19.89</v>
      </c>
      <c r="N27" s="157">
        <f t="shared" si="4"/>
        <v>-0.28999999999999998</v>
      </c>
      <c r="O27" s="50"/>
      <c r="P27" s="50"/>
      <c r="Q27" s="50"/>
      <c r="R27" s="50"/>
      <c r="S27" s="50"/>
    </row>
    <row r="28" spans="1:19" s="45" customFormat="1" ht="34.5" customHeight="1" x14ac:dyDescent="0.35">
      <c r="A28" s="144" t="s">
        <v>10</v>
      </c>
      <c r="B28" s="158" t="s">
        <v>53</v>
      </c>
      <c r="C28" s="143"/>
      <c r="D28" s="141">
        <v>620.42999999999995</v>
      </c>
      <c r="E28" s="141">
        <f>Мероприятия!W62</f>
        <v>595.42999999999995</v>
      </c>
      <c r="F28" s="141">
        <f t="shared" si="9"/>
        <v>-25</v>
      </c>
      <c r="G28" s="152">
        <f t="shared" si="10"/>
        <v>3</v>
      </c>
      <c r="H28" s="141">
        <f t="shared" si="11"/>
        <v>1861.29</v>
      </c>
      <c r="I28" s="141">
        <f>E28*G28</f>
        <v>1786.29</v>
      </c>
      <c r="J28" s="141">
        <f t="shared" si="2"/>
        <v>-75</v>
      </c>
      <c r="K28" s="152">
        <f t="shared" si="13"/>
        <v>265</v>
      </c>
      <c r="L28" s="141">
        <f t="shared" si="7"/>
        <v>7.02</v>
      </c>
      <c r="M28" s="160">
        <f t="shared" si="14"/>
        <v>6.74</v>
      </c>
      <c r="N28" s="157">
        <f t="shared" si="4"/>
        <v>-0.28000000000000003</v>
      </c>
      <c r="O28" s="50"/>
      <c r="P28" s="50"/>
      <c r="Q28" s="50"/>
      <c r="R28" s="50"/>
      <c r="S28" s="50"/>
    </row>
    <row r="29" spans="1:19" s="45" customFormat="1" ht="72" customHeight="1" x14ac:dyDescent="0.35">
      <c r="A29" s="149" t="s">
        <v>4</v>
      </c>
      <c r="B29" s="150" t="s">
        <v>35</v>
      </c>
      <c r="C29" s="151" t="s">
        <v>77</v>
      </c>
      <c r="D29" s="152">
        <f>SUM(D30:D30)</f>
        <v>0</v>
      </c>
      <c r="E29" s="152">
        <f>E30</f>
        <v>0</v>
      </c>
      <c r="F29" s="152">
        <f t="shared" si="9"/>
        <v>0</v>
      </c>
      <c r="G29" s="152">
        <f t="shared" si="10"/>
        <v>3</v>
      </c>
      <c r="H29" s="152">
        <f t="shared" si="11"/>
        <v>0</v>
      </c>
      <c r="I29" s="155">
        <f t="shared" si="12"/>
        <v>0</v>
      </c>
      <c r="J29" s="152">
        <f t="shared" si="2"/>
        <v>0</v>
      </c>
      <c r="K29" s="152">
        <f t="shared" si="13"/>
        <v>265</v>
      </c>
      <c r="L29" s="152">
        <f t="shared" si="7"/>
        <v>0</v>
      </c>
      <c r="M29" s="156">
        <f t="shared" si="14"/>
        <v>0</v>
      </c>
      <c r="N29" s="157">
        <f t="shared" si="4"/>
        <v>0</v>
      </c>
      <c r="O29" s="50"/>
      <c r="P29" s="50"/>
      <c r="Q29" s="50"/>
      <c r="R29" s="50"/>
      <c r="S29" s="50"/>
    </row>
    <row r="30" spans="1:19" s="45" customFormat="1" ht="73.5" customHeight="1" x14ac:dyDescent="0.35">
      <c r="A30" s="144" t="s">
        <v>15</v>
      </c>
      <c r="B30" s="158" t="s">
        <v>54</v>
      </c>
      <c r="C30" s="143"/>
      <c r="D30" s="141">
        <v>0</v>
      </c>
      <c r="E30" s="141">
        <v>0</v>
      </c>
      <c r="F30" s="141">
        <f t="shared" si="9"/>
        <v>0</v>
      </c>
      <c r="G30" s="152">
        <f t="shared" si="10"/>
        <v>3</v>
      </c>
      <c r="H30" s="141">
        <f t="shared" si="11"/>
        <v>0</v>
      </c>
      <c r="I30" s="141">
        <f t="shared" si="12"/>
        <v>0</v>
      </c>
      <c r="J30" s="141">
        <f t="shared" si="2"/>
        <v>0</v>
      </c>
      <c r="K30" s="152">
        <f t="shared" si="13"/>
        <v>265</v>
      </c>
      <c r="L30" s="141">
        <f t="shared" si="7"/>
        <v>0</v>
      </c>
      <c r="M30" s="160">
        <f t="shared" si="14"/>
        <v>0</v>
      </c>
      <c r="N30" s="157">
        <f t="shared" si="4"/>
        <v>0</v>
      </c>
      <c r="O30" s="50"/>
      <c r="P30" s="50"/>
      <c r="Q30" s="50"/>
      <c r="R30" s="50"/>
      <c r="S30" s="50"/>
    </row>
    <row r="31" spans="1:19" s="45" customFormat="1" ht="63" customHeight="1" x14ac:dyDescent="0.35">
      <c r="A31" s="149" t="s">
        <v>21</v>
      </c>
      <c r="B31" s="150" t="s">
        <v>20</v>
      </c>
      <c r="C31" s="151" t="s">
        <v>78</v>
      </c>
      <c r="D31" s="152">
        <f>SUM(D32:D33)</f>
        <v>4397.38</v>
      </c>
      <c r="E31" s="152">
        <f>E32+E33</f>
        <v>4372.38</v>
      </c>
      <c r="F31" s="152">
        <f t="shared" si="9"/>
        <v>-25</v>
      </c>
      <c r="G31" s="152">
        <f t="shared" si="10"/>
        <v>3</v>
      </c>
      <c r="H31" s="152">
        <f>D31*G31</f>
        <v>13192.14</v>
      </c>
      <c r="I31" s="155">
        <f>E31*G31</f>
        <v>13117.14</v>
      </c>
      <c r="J31" s="152">
        <f t="shared" si="2"/>
        <v>-75</v>
      </c>
      <c r="K31" s="152">
        <f t="shared" si="13"/>
        <v>265</v>
      </c>
      <c r="L31" s="152">
        <f t="shared" si="7"/>
        <v>49.78</v>
      </c>
      <c r="M31" s="156">
        <f t="shared" si="14"/>
        <v>49.5</v>
      </c>
      <c r="N31" s="157">
        <f t="shared" si="4"/>
        <v>-0.28000000000000003</v>
      </c>
      <c r="O31" s="50"/>
      <c r="P31" s="50"/>
      <c r="Q31" s="50"/>
      <c r="R31" s="50"/>
      <c r="S31" s="50"/>
    </row>
    <row r="32" spans="1:19" s="45" customFormat="1" ht="111" customHeight="1" x14ac:dyDescent="0.35">
      <c r="A32" s="144" t="s">
        <v>16</v>
      </c>
      <c r="B32" s="158" t="s">
        <v>57</v>
      </c>
      <c r="C32" s="143"/>
      <c r="D32" s="141">
        <v>2586.09</v>
      </c>
      <c r="E32" s="141">
        <f>Мероприятия!W94</f>
        <v>2586.09</v>
      </c>
      <c r="F32" s="141">
        <f t="shared" si="9"/>
        <v>0</v>
      </c>
      <c r="G32" s="152">
        <f t="shared" si="10"/>
        <v>3</v>
      </c>
      <c r="H32" s="141">
        <f t="shared" si="11"/>
        <v>7758.27</v>
      </c>
      <c r="I32" s="141">
        <f>E32*G32</f>
        <v>7758.27</v>
      </c>
      <c r="J32" s="141">
        <f t="shared" si="2"/>
        <v>0</v>
      </c>
      <c r="K32" s="152">
        <f t="shared" si="13"/>
        <v>265</v>
      </c>
      <c r="L32" s="141">
        <f t="shared" si="7"/>
        <v>29.28</v>
      </c>
      <c r="M32" s="160">
        <f t="shared" si="14"/>
        <v>29.28</v>
      </c>
      <c r="N32" s="157">
        <f t="shared" si="4"/>
        <v>0</v>
      </c>
      <c r="O32" s="50"/>
      <c r="P32" s="50"/>
      <c r="Q32" s="50"/>
      <c r="R32" s="50"/>
      <c r="S32" s="50"/>
    </row>
    <row r="33" spans="1:19" s="45" customFormat="1" ht="61.5" customHeight="1" x14ac:dyDescent="0.35">
      <c r="A33" s="144" t="s">
        <v>17</v>
      </c>
      <c r="B33" s="158" t="s">
        <v>58</v>
      </c>
      <c r="C33" s="143"/>
      <c r="D33" s="141">
        <v>1811.29</v>
      </c>
      <c r="E33" s="141">
        <f>Мероприятия!W100</f>
        <v>1786.29</v>
      </c>
      <c r="F33" s="141">
        <f t="shared" si="9"/>
        <v>-25</v>
      </c>
      <c r="G33" s="152">
        <f t="shared" si="10"/>
        <v>3</v>
      </c>
      <c r="H33" s="141">
        <f t="shared" si="11"/>
        <v>5433.87</v>
      </c>
      <c r="I33" s="141">
        <f>E33*G33</f>
        <v>5358.87</v>
      </c>
      <c r="J33" s="141">
        <f t="shared" si="2"/>
        <v>-75</v>
      </c>
      <c r="K33" s="152">
        <f t="shared" si="13"/>
        <v>265</v>
      </c>
      <c r="L33" s="141">
        <f t="shared" si="7"/>
        <v>20.51</v>
      </c>
      <c r="M33" s="160">
        <f t="shared" si="14"/>
        <v>20.22</v>
      </c>
      <c r="N33" s="157">
        <f>M33-L33</f>
        <v>-0.28999999999999998</v>
      </c>
      <c r="O33" s="50"/>
      <c r="P33" s="50"/>
      <c r="Q33" s="46"/>
      <c r="R33" s="47"/>
      <c r="S33" s="47"/>
    </row>
    <row r="34" spans="1:19" s="45" customFormat="1" ht="31.5" customHeight="1" x14ac:dyDescent="0.35">
      <c r="A34" s="144"/>
      <c r="B34" s="150" t="s">
        <v>62</v>
      </c>
      <c r="C34" s="151" t="s">
        <v>79</v>
      </c>
      <c r="D34" s="152">
        <f>D12+D26+D29+D31</f>
        <v>12560.24</v>
      </c>
      <c r="E34" s="152">
        <f>E31+E29+E26+E12</f>
        <v>10102.98</v>
      </c>
      <c r="F34" s="152">
        <f t="shared" si="9"/>
        <v>-2457.2600000000002</v>
      </c>
      <c r="G34" s="152">
        <f t="shared" si="10"/>
        <v>3</v>
      </c>
      <c r="H34" s="152">
        <f t="shared" si="11"/>
        <v>37680.720000000001</v>
      </c>
      <c r="I34" s="155">
        <f>I12+I26+I29+I31</f>
        <v>30308.94</v>
      </c>
      <c r="J34" s="152">
        <f t="shared" si="2"/>
        <v>-7371.78</v>
      </c>
      <c r="K34" s="152">
        <f t="shared" si="13"/>
        <v>265</v>
      </c>
      <c r="L34" s="152">
        <f t="shared" si="7"/>
        <v>142.19</v>
      </c>
      <c r="M34" s="162">
        <f t="shared" si="14"/>
        <v>114.373</v>
      </c>
      <c r="N34" s="157">
        <f t="shared" si="4"/>
        <v>-27.82</v>
      </c>
      <c r="O34" s="50"/>
      <c r="P34" s="50"/>
      <c r="Q34" s="46"/>
      <c r="R34" s="48"/>
      <c r="S34" s="49"/>
    </row>
    <row r="35" spans="1:19" ht="20.5" x14ac:dyDescent="0.45">
      <c r="A35" s="163"/>
      <c r="B35" s="164"/>
      <c r="C35" s="165"/>
      <c r="D35" s="166"/>
      <c r="E35" s="138"/>
      <c r="F35" s="138"/>
      <c r="G35" s="139"/>
      <c r="H35" s="139"/>
      <c r="I35" s="138"/>
      <c r="J35" s="138"/>
      <c r="K35" s="139"/>
      <c r="L35" s="167"/>
      <c r="M35" s="138"/>
      <c r="N35" s="140"/>
      <c r="O35" s="51"/>
      <c r="P35" s="51"/>
      <c r="Q35" s="52"/>
      <c r="R35" s="52"/>
      <c r="S35" s="52"/>
    </row>
    <row r="36" spans="1:19" ht="15.75" customHeight="1" x14ac:dyDescent="0.35">
      <c r="A36" s="1"/>
      <c r="B36" s="1"/>
      <c r="C36" s="19"/>
      <c r="D36" s="26"/>
      <c r="Q36" s="2"/>
      <c r="R36" s="2"/>
      <c r="S36" s="2"/>
    </row>
    <row r="37" spans="1:19" x14ac:dyDescent="0.35">
      <c r="A37" s="1"/>
      <c r="B37" s="1"/>
      <c r="C37" s="19"/>
      <c r="D37" s="26"/>
      <c r="Q37" s="2"/>
      <c r="R37" s="2"/>
      <c r="S37" s="2"/>
    </row>
    <row r="38" spans="1:19" x14ac:dyDescent="0.35">
      <c r="A38" s="1"/>
      <c r="B38" s="1"/>
      <c r="C38" s="19"/>
      <c r="D38" s="26"/>
      <c r="Q38" s="2"/>
      <c r="R38" s="2"/>
      <c r="S38" s="2"/>
    </row>
    <row r="39" spans="1:19" x14ac:dyDescent="0.35">
      <c r="A39" s="1"/>
      <c r="B39" s="1"/>
      <c r="C39" s="19"/>
      <c r="D39" s="26"/>
      <c r="Q39" s="2"/>
      <c r="R39" s="2"/>
      <c r="S39" s="2"/>
    </row>
  </sheetData>
  <mergeCells count="14">
    <mergeCell ref="C9:C10"/>
    <mergeCell ref="G9:G10"/>
    <mergeCell ref="K9:K10"/>
    <mergeCell ref="K1:N1"/>
    <mergeCell ref="K2:N2"/>
    <mergeCell ref="K3:N3"/>
    <mergeCell ref="K4:N4"/>
    <mergeCell ref="A6:N7"/>
    <mergeCell ref="D9:F9"/>
    <mergeCell ref="H9:J9"/>
    <mergeCell ref="L9:N9"/>
    <mergeCell ref="B9:B10"/>
    <mergeCell ref="A9:A10"/>
    <mergeCell ref="B2:I3"/>
  </mergeCells>
  <pageMargins left="0.25" right="0.19" top="0.23" bottom="0.39370078740157483" header="0.17" footer="0.1574803149606299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3" workbookViewId="0">
      <selection activeCell="C19" sqref="C19:H20"/>
    </sheetView>
  </sheetViews>
  <sheetFormatPr defaultColWidth="18.796875" defaultRowHeight="15.5" x14ac:dyDescent="0.35"/>
  <cols>
    <col min="1" max="1" width="3.19921875" style="32" bestFit="1" customWidth="1"/>
    <col min="2" max="2" width="34.5" style="75" customWidth="1"/>
    <col min="3" max="3" width="15.69921875" style="75" customWidth="1"/>
    <col min="4" max="4" width="17" style="75" customWidth="1"/>
    <col min="5" max="5" width="24.69921875" style="30" customWidth="1"/>
    <col min="6" max="6" width="19.5" style="30" customWidth="1"/>
    <col min="7" max="7" width="15.296875" style="75" customWidth="1"/>
    <col min="8" max="8" width="16.296875" style="75" customWidth="1"/>
    <col min="9" max="9" width="15" style="28" customWidth="1"/>
    <col min="10" max="10" width="17" style="31" customWidth="1"/>
    <col min="11" max="11" width="19.796875" style="31" hidden="1" customWidth="1"/>
    <col min="12" max="12" width="16" style="29" customWidth="1"/>
    <col min="13" max="13" width="21.296875" style="30" customWidth="1"/>
    <col min="14" max="16384" width="18.796875" style="29"/>
  </cols>
  <sheetData>
    <row r="1" spans="1:13" s="66" customFormat="1" ht="15.5" customHeight="1" x14ac:dyDescent="0.35">
      <c r="A1" s="32"/>
      <c r="B1" s="219" t="s">
        <v>129</v>
      </c>
      <c r="C1" s="219"/>
      <c r="D1" s="219"/>
      <c r="E1" s="219"/>
      <c r="F1" s="219"/>
      <c r="G1" s="219"/>
      <c r="H1" s="219"/>
      <c r="I1" s="219"/>
      <c r="J1" s="31"/>
      <c r="K1" s="31"/>
      <c r="M1" s="30"/>
    </row>
    <row r="2" spans="1:13" s="66" customFormat="1" x14ac:dyDescent="0.35">
      <c r="A2" s="32"/>
      <c r="B2" s="75"/>
      <c r="C2" s="75"/>
      <c r="D2" s="75"/>
      <c r="E2" s="30"/>
      <c r="F2" s="30"/>
      <c r="G2" s="75"/>
      <c r="H2" s="75"/>
      <c r="I2" s="28"/>
      <c r="J2" s="31"/>
      <c r="K2" s="31"/>
      <c r="M2" s="30"/>
    </row>
    <row r="3" spans="1:13" x14ac:dyDescent="0.35">
      <c r="A3" s="230" t="s">
        <v>99</v>
      </c>
      <c r="B3" s="230" t="s">
        <v>100</v>
      </c>
      <c r="C3" s="230" t="s">
        <v>101</v>
      </c>
      <c r="D3" s="230"/>
      <c r="E3" s="231" t="s">
        <v>108</v>
      </c>
      <c r="F3" s="231" t="s">
        <v>107</v>
      </c>
      <c r="G3" s="233" t="s">
        <v>106</v>
      </c>
      <c r="H3" s="229" t="s">
        <v>102</v>
      </c>
      <c r="I3" s="229" t="s">
        <v>89</v>
      </c>
      <c r="J3" s="229" t="s">
        <v>126</v>
      </c>
    </row>
    <row r="4" spans="1:13" ht="65" x14ac:dyDescent="0.35">
      <c r="A4" s="230"/>
      <c r="B4" s="230"/>
      <c r="C4" s="70" t="s">
        <v>109</v>
      </c>
      <c r="D4" s="70" t="s">
        <v>125</v>
      </c>
      <c r="E4" s="232"/>
      <c r="F4" s="232"/>
      <c r="G4" s="234"/>
      <c r="H4" s="229"/>
      <c r="I4" s="229"/>
      <c r="J4" s="229"/>
    </row>
    <row r="5" spans="1:13" x14ac:dyDescent="0.35">
      <c r="A5" s="220" t="s">
        <v>103</v>
      </c>
      <c r="B5" s="225"/>
      <c r="C5" s="225"/>
      <c r="D5" s="225"/>
      <c r="E5" s="225"/>
      <c r="F5" s="221"/>
      <c r="G5" s="73"/>
      <c r="H5" s="38"/>
      <c r="I5" s="38"/>
      <c r="J5" s="38"/>
    </row>
    <row r="6" spans="1:13" ht="26" x14ac:dyDescent="0.35">
      <c r="A6" s="53">
        <v>1</v>
      </c>
      <c r="B6" s="68" t="s">
        <v>121</v>
      </c>
      <c r="C6" s="39"/>
      <c r="D6" s="39">
        <v>246542</v>
      </c>
      <c r="E6" s="40">
        <f>D6*F6</f>
        <v>988633.42</v>
      </c>
      <c r="F6" s="71">
        <v>4.01</v>
      </c>
      <c r="G6" s="77">
        <v>2E-3</v>
      </c>
      <c r="H6" s="39">
        <f>E6*G6</f>
        <v>1977.27</v>
      </c>
      <c r="I6" s="38">
        <v>2.1</v>
      </c>
      <c r="J6" s="37">
        <f>H6/I6</f>
        <v>941.56</v>
      </c>
      <c r="K6" s="31" t="s">
        <v>113</v>
      </c>
    </row>
    <row r="7" spans="1:13" x14ac:dyDescent="0.35">
      <c r="A7" s="226" t="s">
        <v>104</v>
      </c>
      <c r="B7" s="226"/>
      <c r="C7" s="42">
        <f>SUM(C6:C6)</f>
        <v>0</v>
      </c>
      <c r="D7" s="42">
        <f>SUM(D6:D6)</f>
        <v>246542</v>
      </c>
      <c r="E7" s="42">
        <f>SUM(E6:E6)</f>
        <v>988633.42</v>
      </c>
      <c r="F7" s="72"/>
      <c r="G7" s="43"/>
      <c r="H7" s="37"/>
      <c r="I7" s="37"/>
      <c r="J7" s="37"/>
    </row>
    <row r="8" spans="1:13" s="66" customFormat="1" ht="26" x14ac:dyDescent="0.35">
      <c r="A8" s="67">
        <v>1</v>
      </c>
      <c r="B8" s="69" t="s">
        <v>122</v>
      </c>
      <c r="C8" s="39"/>
      <c r="D8" s="39">
        <v>124863</v>
      </c>
      <c r="E8" s="40">
        <f>D8*F8</f>
        <v>500700.63</v>
      </c>
      <c r="F8" s="71">
        <v>4.01</v>
      </c>
      <c r="G8" s="77">
        <v>0.43</v>
      </c>
      <c r="H8" s="39">
        <f>E8*G8</f>
        <v>215301.27</v>
      </c>
      <c r="I8" s="38">
        <v>10</v>
      </c>
      <c r="J8" s="37">
        <f>H8/I8</f>
        <v>21530.13</v>
      </c>
      <c r="K8" s="31" t="s">
        <v>113</v>
      </c>
      <c r="M8" s="30"/>
    </row>
    <row r="9" spans="1:13" s="66" customFormat="1" x14ac:dyDescent="0.35">
      <c r="A9" s="226" t="s">
        <v>104</v>
      </c>
      <c r="B9" s="226"/>
      <c r="C9" s="42">
        <f>SUM(C8:C8)</f>
        <v>0</v>
      </c>
      <c r="D9" s="42">
        <f>SUM(D8:D8)</f>
        <v>124863</v>
      </c>
      <c r="E9" s="42">
        <f>SUM(E8:E8)</f>
        <v>500700.63</v>
      </c>
      <c r="F9" s="72"/>
      <c r="G9" s="43"/>
      <c r="H9" s="37"/>
      <c r="I9" s="37"/>
      <c r="J9" s="37"/>
      <c r="K9" s="31"/>
      <c r="M9" s="30"/>
    </row>
    <row r="10" spans="1:13" x14ac:dyDescent="0.35">
      <c r="A10" s="227" t="s">
        <v>105</v>
      </c>
      <c r="B10" s="228"/>
      <c r="C10" s="228"/>
      <c r="D10" s="228"/>
      <c r="E10" s="228"/>
      <c r="F10" s="224"/>
      <c r="G10" s="74"/>
      <c r="H10" s="38"/>
      <c r="I10" s="38"/>
      <c r="J10" s="37"/>
    </row>
    <row r="11" spans="1:13" ht="26" x14ac:dyDescent="0.35">
      <c r="A11" s="53">
        <v>1</v>
      </c>
      <c r="B11" s="68" t="s">
        <v>112</v>
      </c>
      <c r="C11" s="39"/>
      <c r="D11" s="39">
        <v>287052</v>
      </c>
      <c r="E11" s="39">
        <f t="shared" ref="E11" si="0">D11*F11</f>
        <v>1228582.56</v>
      </c>
      <c r="F11" s="70">
        <v>4.28</v>
      </c>
      <c r="G11" s="36">
        <v>0.28000000000000003</v>
      </c>
      <c r="H11" s="39">
        <f>E11*G11</f>
        <v>344003.12</v>
      </c>
      <c r="I11" s="38">
        <v>195</v>
      </c>
      <c r="J11" s="37">
        <f>H11/I11</f>
        <v>1764.12</v>
      </c>
      <c r="K11" s="31" t="s">
        <v>114</v>
      </c>
    </row>
    <row r="12" spans="1:13" x14ac:dyDescent="0.35">
      <c r="A12" s="226" t="s">
        <v>104</v>
      </c>
      <c r="B12" s="226"/>
      <c r="C12" s="39">
        <f>SUM(C11:C11)</f>
        <v>0</v>
      </c>
      <c r="D12" s="39">
        <f>SUM(D11:D11)</f>
        <v>287052</v>
      </c>
      <c r="E12" s="39">
        <f>SUM(E11:E11)</f>
        <v>1228582.56</v>
      </c>
      <c r="F12" s="70"/>
      <c r="G12" s="44"/>
      <c r="H12" s="44"/>
      <c r="I12" s="44"/>
      <c r="J12" s="41"/>
    </row>
    <row r="13" spans="1:13" s="66" customFormat="1" ht="26" x14ac:dyDescent="0.35">
      <c r="A13" s="67">
        <v>1</v>
      </c>
      <c r="B13" s="68" t="s">
        <v>123</v>
      </c>
      <c r="C13" s="39"/>
      <c r="D13" s="39">
        <v>104750</v>
      </c>
      <c r="E13" s="39">
        <f t="shared" ref="E13" si="1">D13*F13</f>
        <v>448330</v>
      </c>
      <c r="F13" s="70">
        <v>4.28</v>
      </c>
      <c r="G13" s="36">
        <v>0.09</v>
      </c>
      <c r="H13" s="39">
        <f>E13*G13</f>
        <v>40349.699999999997</v>
      </c>
      <c r="I13" s="38">
        <v>60</v>
      </c>
      <c r="J13" s="37">
        <f>H13/I13</f>
        <v>672.5</v>
      </c>
      <c r="K13" s="31" t="s">
        <v>114</v>
      </c>
      <c r="M13" s="30"/>
    </row>
    <row r="14" spans="1:13" s="66" customFormat="1" x14ac:dyDescent="0.35">
      <c r="A14" s="226" t="s">
        <v>104</v>
      </c>
      <c r="B14" s="226"/>
      <c r="C14" s="39">
        <f>SUM(C13:C13)</f>
        <v>0</v>
      </c>
      <c r="D14" s="39">
        <f>SUM(D13:D13)</f>
        <v>104750</v>
      </c>
      <c r="E14" s="39">
        <f>SUM(E13:E13)</f>
        <v>448330</v>
      </c>
      <c r="F14" s="70"/>
      <c r="G14" s="44"/>
      <c r="H14" s="44"/>
      <c r="I14" s="44"/>
      <c r="J14" s="41"/>
      <c r="K14" s="31"/>
      <c r="M14" s="30"/>
    </row>
    <row r="15" spans="1:13" x14ac:dyDescent="0.35">
      <c r="A15" s="222" t="s">
        <v>124</v>
      </c>
      <c r="B15" s="223"/>
      <c r="C15" s="223"/>
      <c r="D15" s="223"/>
      <c r="E15" s="223"/>
      <c r="F15" s="224"/>
      <c r="G15" s="74"/>
      <c r="H15" s="38"/>
      <c r="I15" s="38"/>
      <c r="J15" s="37"/>
    </row>
    <row r="16" spans="1:13" ht="26" x14ac:dyDescent="0.35">
      <c r="A16" s="67">
        <v>1</v>
      </c>
      <c r="B16" s="76" t="s">
        <v>127</v>
      </c>
      <c r="C16" s="39"/>
      <c r="D16" s="39">
        <v>1473.89</v>
      </c>
      <c r="E16" s="39">
        <f>D16*F16</f>
        <v>8401.17</v>
      </c>
      <c r="F16" s="70">
        <v>5.7</v>
      </c>
      <c r="G16" s="36">
        <v>6.0000000000000001E-3</v>
      </c>
      <c r="H16" s="39">
        <f>E16*I16</f>
        <v>10921.52</v>
      </c>
      <c r="I16" s="38">
        <v>1.3</v>
      </c>
      <c r="J16" s="37">
        <f>E16</f>
        <v>8401.17</v>
      </c>
    </row>
    <row r="17" spans="1:10" x14ac:dyDescent="0.35">
      <c r="A17" s="220" t="s">
        <v>104</v>
      </c>
      <c r="B17" s="221"/>
      <c r="C17" s="42">
        <f>SUM(C16:C16)</f>
        <v>0</v>
      </c>
      <c r="D17" s="42">
        <f>SUM(D16:D16)</f>
        <v>1473.89</v>
      </c>
      <c r="E17" s="42">
        <f>SUM(E16:E16)</f>
        <v>8401.17</v>
      </c>
      <c r="F17" s="70"/>
      <c r="G17" s="43"/>
      <c r="H17" s="37"/>
      <c r="I17" s="37"/>
      <c r="J17" s="37"/>
    </row>
    <row r="19" spans="1:10" x14ac:dyDescent="0.35">
      <c r="C19" s="219" t="s">
        <v>131</v>
      </c>
      <c r="D19" s="219"/>
      <c r="E19" s="219"/>
      <c r="F19" s="219"/>
      <c r="G19" s="219"/>
      <c r="H19" s="219"/>
    </row>
    <row r="20" spans="1:10" x14ac:dyDescent="0.35">
      <c r="C20" s="219"/>
      <c r="D20" s="219"/>
      <c r="E20" s="219"/>
      <c r="F20" s="219"/>
      <c r="G20" s="219"/>
      <c r="H20" s="219"/>
    </row>
  </sheetData>
  <mergeCells count="19">
    <mergeCell ref="J3:J4"/>
    <mergeCell ref="A3:A4"/>
    <mergeCell ref="B3:B4"/>
    <mergeCell ref="C3:D3"/>
    <mergeCell ref="E3:E4"/>
    <mergeCell ref="F3:F4"/>
    <mergeCell ref="G3:G4"/>
    <mergeCell ref="I3:I4"/>
    <mergeCell ref="B1:I1"/>
    <mergeCell ref="C19:H20"/>
    <mergeCell ref="A17:B17"/>
    <mergeCell ref="A15:F15"/>
    <mergeCell ref="A5:F5"/>
    <mergeCell ref="A7:B7"/>
    <mergeCell ref="A10:F10"/>
    <mergeCell ref="A12:B12"/>
    <mergeCell ref="A9:B9"/>
    <mergeCell ref="A14:B14"/>
    <mergeCell ref="H3:H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Мероприятия</vt:lpstr>
      <vt:lpstr>расчет с1 (1.1., 1.2, 1.3, 1.4)</vt:lpstr>
      <vt:lpstr>ставка С2,С3,С4</vt:lpstr>
      <vt:lpstr>Мероприятия!Область_печати</vt:lpstr>
    </vt:vector>
  </TitlesOfParts>
  <Company>No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Кравченко Людмила Леонтьевна</cp:lastModifiedBy>
  <cp:lastPrinted>2014-12-24T04:37:04Z</cp:lastPrinted>
  <dcterms:created xsi:type="dcterms:W3CDTF">2006-12-01T03:45:25Z</dcterms:created>
  <dcterms:modified xsi:type="dcterms:W3CDTF">2015-06-16T04:04:05Z</dcterms:modified>
</cp:coreProperties>
</file>